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7995"/>
  </bookViews>
  <sheets>
    <sheet name="Medical, Dental Estimator" sheetId="1" r:id="rId1"/>
    <sheet name="Medical Plan Comparison Chart" sheetId="2" r:id="rId2"/>
    <sheet name="G3" sheetId="3" state="hidden" r:id="rId3"/>
  </sheets>
  <definedNames>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Estimator'!$A$1:$J$45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2" l="1"/>
  <c r="B64" i="2"/>
  <c r="B63" i="2"/>
  <c r="B62" i="2"/>
  <c r="B61" i="2"/>
  <c r="B60" i="2"/>
  <c r="D74" i="1" l="1"/>
  <c r="D73" i="1"/>
  <c r="D72" i="1"/>
  <c r="D71" i="1"/>
  <c r="D70" i="1"/>
  <c r="D69" i="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0"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<sst xmlns="http://schemas.openxmlformats.org/spreadsheetml/2006/main" count="602" uniqueCount="255">
  <si>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</si>
  <si>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</si>
  <si>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</si>
  <si>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</si>
  <si>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</si>
  <si>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</si>
  <si>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</si>
  <si>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</si>
  <si>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</si>
  <si>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</si>
  <si>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</si>
  <si>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</si>
  <si>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</si>
  <si>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</si>
  <si>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</si>
  <si>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</si>
  <si>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</si>
  <si>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</si>
  <si>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</si>
  <si>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</si>
  <si>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</si>
  <si>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</si>
  <si>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</si>
  <si>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</si>
  <si>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</si>
  <si>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</si>
  <si>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</si>
  <si>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</si>
  <si>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</si>
  <si>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</si>
  <si>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</si>
  <si>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</si>
  <si>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</si>
  <si>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</si>
  <si>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</si>
  <si>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</si>
  <si>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</si>
  <si>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</si>
  <si>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</si>
  <si>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</si>
  <si>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</si>
  <si>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</si>
  <si>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</si>
  <si>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</si>
  <si>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</si>
  <si>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</si>
  <si>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</si>
  <si>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</si>
  <si>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</si>
  <si>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</si>
  <si>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</si>
  <si>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</si>
  <si>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</si>
  <si>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</si>
  <si>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</si>
  <si>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</si>
  <si>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</si>
  <si>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</si>
  <si>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</si>
  <si>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</si>
  <si>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</si>
  <si>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</si>
  <si>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</si>
  <si>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</si>
  <si>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</si>
  <si>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</si>
  <si>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</si>
  <si>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</si>
  <si>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</si>
  <si>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</si>
  <si>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</si>
  <si>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</si>
  <si>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</si>
  <si>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</si>
  <si>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</si>
  <si>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</si>
  <si>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</si>
  <si>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</si>
  <si>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</si>
  <si>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</si>
  <si>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</si>
  <si>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</si>
  <si>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</si>
  <si>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</si>
  <si>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</si>
  <si>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</si>
  <si>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</si>
  <si>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</si>
  <si>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</si>
  <si>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</si>
  <si>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</si>
  <si>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</si>
  <si>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</si>
  <si>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</si>
  <si>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</si>
  <si>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</si>
  <si>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</si>
  <si>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</si>
  <si>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</si>
  <si>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</si>
  <si>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</si>
  <si>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</si>
  <si>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</si>
  <si>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</si>
  <si>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</si>
  <si>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</si>
  <si>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</si>
  <si>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</si>
  <si>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</si>
  <si>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</si>
  <si>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</si>
  <si>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</si>
  <si>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</si>
  <si>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</si>
  <si>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</si>
  <si>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</si>
  <si>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</si>
  <si>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</si>
  <si>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</si>
  <si>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</si>
  <si>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</si>
  <si>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</si>
  <si>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</si>
  <si>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</si>
  <si>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</si>
  <si>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</si>
  <si>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</si>
  <si>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</si>
  <si>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</si>
  <si>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</si>
  <si>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</si>
  <si>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</si>
  <si>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</si>
  <si>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</si>
  <si>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</si>
  <si>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</si>
  <si>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</si>
  <si>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</si>
  <si>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</si>
  <si>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</si>
  <si>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</si>
  <si>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</si>
  <si>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</si>
  <si>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</si>
  <si>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</si>
  <si>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</si>
  <si>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</si>
  <si>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</si>
  <si>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</si>
  <si>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</si>
  <si>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</si>
  <si>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</si>
  <si>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</si>
  <si>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</si>
  <si>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</si>
  <si>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</si>
  <si>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</si>
  <si>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</si>
  <si>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</si>
  <si>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</si>
  <si>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</si>
  <si>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</si>
  <si>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</si>
  <si>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</si>
  <si>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</si>
  <si>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</si>
  <si>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</si>
  <si>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</si>
  <si>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</si>
  <si>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</si>
  <si>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</si>
  <si>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</si>
  <si>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</si>
  <si>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</si>
  <si>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</si>
  <si>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</si>
  <si>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</si>
  <si>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</si>
  <si>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</si>
  <si>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</si>
  <si>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</si>
  <si>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</si>
  <si>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</si>
  <si>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</si>
  <si>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</si>
  <si>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</si>
  <si>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</si>
  <si>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</si>
  <si>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</si>
  <si>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</si>
  <si>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</si>
  <si>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</si>
  <si>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</si>
  <si>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</si>
  <si>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</si>
  <si>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</si>
  <si>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</si>
  <si>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</si>
  <si>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</si>
  <si>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</si>
  <si>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</si>
  <si>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</si>
  <si>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</si>
  <si>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</si>
  <si>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</si>
  <si>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</si>
  <si>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</si>
  <si>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</si>
  <si>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</si>
  <si>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</si>
  <si>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</si>
  <si>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</si>
  <si>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</si>
  <si>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</si>
  <si>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</si>
  <si>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</si>
  <si>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</si>
  <si>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</si>
  <si>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</si>
  <si>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</si>
  <si>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</si>
  <si>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</si>
  <si>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</si>
  <si>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</si>
  <si>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</si>
  <si>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</si>
  <si>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</si>
  <si>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</si>
  <si>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</si>
  <si>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</si>
  <si>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</si>
  <si>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</si>
  <si>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</si>
  <si>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</si>
  <si>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</si>
  <si>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</si>
  <si>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</si>
  <si>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</si>
  <si>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</si>
  <si>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</si>
  <si>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</si>
  <si>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</si>
  <si>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t>2021 University of California Retiree Health Plan Premium Estimator*</t>
  </si>
  <si>
    <r>
      <t xml:space="preserve">CORE/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</si>
  <si>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</si>
  <si>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</si>
  <si>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</si>
  <si>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</si>
  <si>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</si>
  <si>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</si>
  <si>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</si>
  <si>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 xml:space="preserve">UC Health Savings Plan </t>
    </r>
    <r>
      <rPr>
        <sz val="8"/>
        <color rgb="FF002855"/>
        <rFont val="Calibri"/>
        <family val="2"/>
      </rPr>
      <t>(Anthem Blue Cross)
PPO</t>
    </r>
  </si>
  <si>
    <t>2021 University of California Retiree Medical Plan Premium Comparison Chart</t>
  </si>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</sst>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73"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i/>
      <sz val="8"/>
      <color theme="5"/>
      <name val="Calibri"/>
      <family val="2"/>
    </font>
    <font>
      <sz val="8"/>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8"/>
      <color theme="0"/>
      <name val="Calibri"/>
      <family val="2"/>
    </font>
    <font>
      <i/>
      <sz val="10"/>
      <color indexed="56"/>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50">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49" fontId="53" fillId="0" borderId="0" xfId="0" applyNumberFormat="1" applyFont="1" applyBorder="1" applyProtection="1"/>
    <xf numFmtId="0" fontId="54" fillId="0" borderId="0" xfId="0" applyFont="1" applyProtection="1"/>
    <xf numFmtId="49" fontId="54" fillId="0" borderId="0" xfId="0" applyNumberFormat="1" applyFont="1" applyBorder="1" applyProtection="1"/>
    <xf numFmtId="164" fontId="54" fillId="0" borderId="0" xfId="0" applyNumberFormat="1" applyFont="1" applyBorder="1" applyProtection="1"/>
    <xf numFmtId="0" fontId="52" fillId="0" borderId="0" xfId="0" applyFont="1" applyProtection="1"/>
    <xf numFmtId="49" fontId="55" fillId="0" borderId="0" xfId="0" applyNumberFormat="1" applyFont="1" applyFill="1" applyBorder="1" applyAlignment="1" applyProtection="1">
      <alignment horizontal="left"/>
    </xf>
    <xf numFmtId="164" fontId="55"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6"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7" fillId="0" borderId="0" xfId="0" applyFont="1"/>
    <xf numFmtId="0" fontId="57" fillId="0" borderId="0" xfId="0" applyFont="1" applyFill="1" applyProtection="1"/>
    <xf numFmtId="0" fontId="57" fillId="0" borderId="0" xfId="0" applyFont="1" applyFill="1"/>
    <xf numFmtId="49" fontId="18" fillId="0" borderId="0" xfId="0" applyNumberFormat="1" applyFont="1" applyBorder="1"/>
    <xf numFmtId="0" fontId="58"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9"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60" fillId="0" borderId="34" xfId="0" applyFont="1" applyBorder="1" applyAlignment="1" applyProtection="1">
      <alignment horizontal="center" vertical="center" wrapText="1"/>
    </xf>
    <xf numFmtId="0" fontId="60" fillId="0" borderId="36" xfId="0" applyFont="1" applyBorder="1" applyAlignment="1" applyProtection="1">
      <alignment horizontal="center" vertical="center" wrapText="1"/>
    </xf>
    <xf numFmtId="0" fontId="60" fillId="0" borderId="37" xfId="0" applyFont="1" applyBorder="1" applyAlignment="1" applyProtection="1">
      <alignment horizontal="center" vertical="center" wrapText="1"/>
    </xf>
    <xf numFmtId="164" fontId="62" fillId="0" borderId="30" xfId="0" applyNumberFormat="1" applyFont="1" applyFill="1" applyBorder="1" applyAlignment="1" applyProtection="1">
      <alignment horizontal="left"/>
    </xf>
    <xf numFmtId="164" fontId="63"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xf>
    <xf numFmtId="164" fontId="65" fillId="0" borderId="0" xfId="0" applyNumberFormat="1" applyFont="1" applyFill="1" applyBorder="1" applyAlignment="1" applyProtection="1">
      <alignment horizontal="left"/>
    </xf>
    <xf numFmtId="164" fontId="65" fillId="0" borderId="24" xfId="0" applyNumberFormat="1" applyFont="1" applyFill="1" applyBorder="1" applyAlignment="1" applyProtection="1">
      <alignment horizontal="left"/>
    </xf>
    <xf numFmtId="164" fontId="65" fillId="0" borderId="12" xfId="0" applyNumberFormat="1" applyFont="1" applyFill="1" applyBorder="1" applyAlignment="1" applyProtection="1">
      <alignment horizontal="center"/>
    </xf>
    <xf numFmtId="164" fontId="65" fillId="0" borderId="0" xfId="0" applyNumberFormat="1" applyFont="1" applyFill="1" applyBorder="1" applyAlignment="1" applyProtection="1">
      <alignment horizontal="center" vertical="center"/>
    </xf>
    <xf numFmtId="164" fontId="65" fillId="0" borderId="24" xfId="0" applyNumberFormat="1" applyFont="1" applyFill="1" applyBorder="1" applyAlignment="1" applyProtection="1">
      <alignment horizontal="center" vertical="center"/>
    </xf>
    <xf numFmtId="164" fontId="65" fillId="0" borderId="12" xfId="0" applyNumberFormat="1" applyFont="1" applyFill="1" applyBorder="1" applyAlignment="1" applyProtection="1">
      <alignment horizontal="left"/>
    </xf>
    <xf numFmtId="164" fontId="66" fillId="0" borderId="29" xfId="0" applyNumberFormat="1" applyFont="1" applyFill="1" applyBorder="1" applyAlignment="1" applyProtection="1">
      <alignment horizontal="left"/>
    </xf>
    <xf numFmtId="164" fontId="67" fillId="0" borderId="29" xfId="0" applyNumberFormat="1" applyFont="1" applyFill="1" applyBorder="1" applyAlignment="1" applyProtection="1">
      <alignment horizontal="left"/>
    </xf>
    <xf numFmtId="164" fontId="64" fillId="0" borderId="31" xfId="0" applyNumberFormat="1" applyFont="1" applyFill="1" applyBorder="1" applyAlignment="1" applyProtection="1">
      <alignment horizontal="center" vertical="center"/>
    </xf>
    <xf numFmtId="164" fontId="65" fillId="0" borderId="12" xfId="0" applyNumberFormat="1" applyFont="1" applyFill="1" applyBorder="1" applyAlignment="1" applyProtection="1">
      <alignment horizontal="center" vertical="center"/>
    </xf>
    <xf numFmtId="164" fontId="65" fillId="0" borderId="0" xfId="0" applyNumberFormat="1" applyFont="1" applyFill="1" applyBorder="1" applyProtection="1"/>
    <xf numFmtId="164" fontId="65" fillId="0" borderId="24" xfId="0" applyNumberFormat="1" applyFont="1" applyFill="1" applyBorder="1" applyProtection="1"/>
    <xf numFmtId="0" fontId="65" fillId="0" borderId="0" xfId="0" applyFont="1" applyProtection="1"/>
    <xf numFmtId="0" fontId="65" fillId="0" borderId="24" xfId="0" applyFont="1" applyBorder="1" applyProtection="1"/>
    <xf numFmtId="164" fontId="65" fillId="0" borderId="0" xfId="0" applyNumberFormat="1" applyFont="1" applyProtection="1"/>
    <xf numFmtId="164" fontId="65" fillId="0" borderId="24" xfId="0" applyNumberFormat="1" applyFont="1" applyBorder="1" applyProtection="1"/>
    <xf numFmtId="165" fontId="68"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9"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70" fillId="0" borderId="29" xfId="0" applyNumberFormat="1" applyFont="1" applyFill="1" applyBorder="1" applyAlignment="1" applyProtection="1">
      <alignment horizontal="left"/>
    </xf>
    <xf numFmtId="1" fontId="48" fillId="3" borderId="0" xfId="0" applyNumberFormat="1" applyFont="1" applyFill="1" applyBorder="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9" fontId="3" fillId="0" borderId="0" xfId="0" applyNumberFormat="1" applyFont="1" applyProtection="1"/>
    <xf numFmtId="0" fontId="3" fillId="0" borderId="0" xfId="0" applyFont="1" applyAlignment="1" applyProtection="1">
      <alignment horizontal="center"/>
    </xf>
    <xf numFmtId="49" fontId="3" fillId="0" borderId="0" xfId="0" applyNumberFormat="1" applyFont="1" applyProtection="1"/>
    <xf numFmtId="164" fontId="3" fillId="0" borderId="0" xfId="0" applyNumberFormat="1" applyFont="1"/>
    <xf numFmtId="164" fontId="3" fillId="0" borderId="0" xfId="0" applyNumberFormat="1" applyFont="1" applyProtection="1"/>
    <xf numFmtId="49" fontId="13" fillId="0" borderId="0" xfId="0" applyNumberFormat="1" applyFont="1" applyProtection="1"/>
    <xf numFmtId="2" fontId="3" fillId="0" borderId="0" xfId="0" applyNumberFormat="1" applyFont="1" applyProtection="1"/>
    <xf numFmtId="2" fontId="3" fillId="0" borderId="0" xfId="0" applyNumberFormat="1" applyFont="1"/>
    <xf numFmtId="49" fontId="3" fillId="0" borderId="0" xfId="0" applyNumberFormat="1" applyFont="1"/>
    <xf numFmtId="49" fontId="37" fillId="0" borderId="28" xfId="0" applyNumberFormat="1" applyFont="1" applyFill="1" applyBorder="1" applyAlignment="1" applyProtection="1">
      <alignment horizontal="center" vertical="top" wrapText="1"/>
    </xf>
    <xf numFmtId="49" fontId="71" fillId="0" borderId="0" xfId="0" applyNumberFormat="1" applyFont="1" applyBorder="1" applyProtection="1"/>
    <xf numFmtId="49" fontId="33" fillId="0" borderId="0" xfId="0" applyNumberFormat="1" applyFont="1" applyBorder="1" applyProtection="1"/>
    <xf numFmtId="164" fontId="33" fillId="0" borderId="0" xfId="0" applyNumberFormat="1" applyFont="1" applyBorder="1" applyProtection="1"/>
    <xf numFmtId="0" fontId="33" fillId="0" borderId="0" xfId="0" applyFont="1" applyBorder="1" applyProtection="1"/>
    <xf numFmtId="49" fontId="47" fillId="0" borderId="0" xfId="0" applyNumberFormat="1" applyFont="1" applyProtection="1"/>
    <xf numFmtId="164" fontId="3" fillId="0" borderId="5" xfId="0" applyNumberFormat="1" applyFont="1" applyBorder="1"/>
    <xf numFmtId="0" fontId="51" fillId="0" borderId="0" xfId="0" applyFont="1" applyBorder="1" applyAlignment="1">
      <alignment horizontal="right" vertical="center"/>
    </xf>
    <xf numFmtId="9" fontId="3" fillId="0" borderId="0" xfId="0" applyNumberFormat="1" applyFont="1"/>
    <xf numFmtId="49" fontId="3" fillId="0" borderId="0" xfId="0" applyNumberFormat="1" applyFont="1" applyFill="1" applyBorder="1"/>
    <xf numFmtId="0" fontId="3" fillId="0" borderId="0" xfId="0" applyFont="1" applyAlignment="1">
      <alignment horizontal="center"/>
    </xf>
    <xf numFmtId="49" fontId="13" fillId="0" borderId="0" xfId="0" applyNumberFormat="1" applyFont="1" applyFill="1" applyBorder="1"/>
    <xf numFmtId="49" fontId="13" fillId="0" borderId="0" xfId="0" applyNumberFormat="1" applyFont="1"/>
    <xf numFmtId="49" fontId="4" fillId="0" borderId="42" xfId="0" applyNumberFormat="1" applyFont="1" applyBorder="1" applyAlignment="1">
      <alignment horizontal="left" wrapText="1"/>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64" fillId="0" borderId="32" xfId="0" applyNumberFormat="1" applyFont="1" applyFill="1" applyBorder="1" applyAlignment="1" applyProtection="1">
      <alignment horizontal="center" vertical="center"/>
    </xf>
    <xf numFmtId="164" fontId="64" fillId="0" borderId="29"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xf numFmtId="49" fontId="37" fillId="0" borderId="27" xfId="0" applyNumberFormat="1" applyFont="1" applyFill="1" applyBorder="1" applyAlignment="1" applyProtection="1">
      <alignment horizontal="center" vertical="top" wrapText="1"/>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xf numFmtId="164" fontId="3" fillId="0" borderId="0" xfId="0" applyNumberFormat="1" applyFont="1" applyBorder="1"/>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49</xdr:row>
      <xdr:rowOff>147716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592"/>
  <sheetViews>
    <sheetView showGridLines="0" showRowColHeaders="0" tabSelected="1" zoomScale="130" zoomScaleNormal="130" workbookViewId="0">
      <selection activeCell="C13" sqref="C13"/>
    </sheetView>
  </sheetViews>
  <sheetFormatPr defaultRowHeight="12.75" x14ac:dyDescent="0.2"/>
  <cols>
    <col min="1" max="1" width="4.85546875" style="1" customWidth="1"/>
    <col min="2" max="2" width="0.28515625" style="1" customWidth="1"/>
    <col min="3" max="3" width="6.7109375" style="1" customWidth="1"/>
    <col min="4" max="5" width="16.7109375" style="1" customWidth="1"/>
    <col min="6" max="7" width="8.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27" t="s">
        <v>242</v>
      </c>
      <c r="D1" s="228"/>
      <c r="E1" s="228"/>
      <c r="F1" s="228"/>
      <c r="G1" s="228"/>
      <c r="H1" s="228"/>
      <c r="I1" s="228"/>
    </row>
    <row r="2" spans="1:22" s="3" customFormat="1" ht="3.75" customHeight="1" x14ac:dyDescent="0.2">
      <c r="C2" s="107"/>
      <c r="D2" s="108"/>
      <c r="E2" s="109"/>
      <c r="F2" s="109"/>
      <c r="G2" s="109"/>
      <c r="H2" s="109"/>
      <c r="I2" s="109"/>
      <c r="J2" s="7"/>
      <c r="K2" s="129"/>
      <c r="L2" s="129"/>
      <c r="M2" s="129"/>
      <c r="N2" s="129"/>
      <c r="O2" s="129"/>
      <c r="P2" s="129"/>
      <c r="Q2" s="129"/>
      <c r="R2" s="7"/>
      <c r="S2" s="7"/>
      <c r="T2" s="7"/>
      <c r="U2" s="7"/>
      <c r="V2" s="7"/>
    </row>
    <row r="3" spans="1:22" s="3" customFormat="1" ht="48.75" customHeight="1" x14ac:dyDescent="0.2">
      <c r="C3" s="217" t="s">
        <v>253</v>
      </c>
      <c r="D3" s="217"/>
      <c r="E3" s="217"/>
      <c r="F3" s="217"/>
      <c r="G3" s="217"/>
      <c r="H3" s="217"/>
      <c r="I3" s="217"/>
      <c r="J3" s="7"/>
      <c r="K3" s="129"/>
      <c r="L3" s="129"/>
      <c r="M3" s="129"/>
      <c r="N3" s="129"/>
      <c r="O3" s="129"/>
      <c r="P3" s="129"/>
      <c r="Q3" s="129"/>
      <c r="R3" s="7"/>
      <c r="S3" s="7"/>
      <c r="T3" s="7"/>
      <c r="U3" s="7"/>
      <c r="V3" s="7"/>
    </row>
    <row r="4" spans="1:22" s="3" customFormat="1" ht="15" customHeight="1" x14ac:dyDescent="0.2">
      <c r="C4" s="4" t="s">
        <v>140</v>
      </c>
      <c r="D4" s="5"/>
      <c r="E4" s="6"/>
      <c r="F4" s="6"/>
      <c r="G4" s="6"/>
      <c r="H4" s="65"/>
      <c r="I4" s="6"/>
      <c r="J4" s="7"/>
      <c r="K4" s="129"/>
      <c r="L4" s="129"/>
      <c r="M4" s="129"/>
      <c r="N4" s="129"/>
      <c r="O4" s="129"/>
      <c r="P4" s="129"/>
      <c r="Q4" s="129"/>
      <c r="R4" s="7"/>
      <c r="S4" s="7"/>
      <c r="T4" s="7"/>
      <c r="U4" s="7"/>
      <c r="V4" s="7"/>
    </row>
    <row r="5" spans="1:22" s="3" customFormat="1" ht="15" customHeight="1" x14ac:dyDescent="0.2">
      <c r="C5" s="4" t="s">
        <v>141</v>
      </c>
      <c r="D5" s="5"/>
      <c r="E5" s="6"/>
      <c r="F5" s="6"/>
      <c r="G5" s="6"/>
      <c r="H5" s="65"/>
      <c r="I5" s="6"/>
      <c r="J5" s="7"/>
      <c r="K5" s="129"/>
      <c r="L5" s="129"/>
      <c r="M5" s="129"/>
      <c r="N5" s="129"/>
      <c r="O5" s="129"/>
      <c r="P5" s="129"/>
      <c r="Q5" s="129"/>
      <c r="R5" s="7"/>
      <c r="S5" s="7"/>
      <c r="T5" s="7"/>
      <c r="U5" s="7"/>
      <c r="V5" s="7"/>
    </row>
    <row r="6" spans="1:22" s="3" customFormat="1" ht="15" customHeight="1" x14ac:dyDescent="0.2">
      <c r="C6" s="4" t="s">
        <v>142</v>
      </c>
      <c r="D6" s="5"/>
      <c r="E6" s="6"/>
      <c r="F6" s="6"/>
      <c r="G6" s="6"/>
      <c r="H6" s="65"/>
      <c r="I6" s="6"/>
      <c r="J6" s="7"/>
      <c r="K6" s="129"/>
      <c r="L6" s="129"/>
      <c r="M6" s="129"/>
      <c r="N6" s="129"/>
      <c r="O6" s="129"/>
      <c r="P6" s="129"/>
      <c r="Q6" s="129"/>
      <c r="R6" s="7"/>
      <c r="S6" s="7"/>
      <c r="T6" s="7"/>
      <c r="U6" s="7"/>
      <c r="V6" s="7"/>
    </row>
    <row r="7" spans="1:22" s="3" customFormat="1" ht="15" customHeight="1" x14ac:dyDescent="0.2">
      <c r="C7" s="4" t="s">
        <v>143</v>
      </c>
      <c r="D7" s="5"/>
      <c r="E7" s="6"/>
      <c r="F7" s="6"/>
      <c r="G7" s="6"/>
      <c r="H7" s="65"/>
      <c r="I7" s="6"/>
      <c r="J7" s="7"/>
      <c r="K7" s="129"/>
      <c r="L7" s="129"/>
      <c r="M7" s="129"/>
      <c r="N7" s="129"/>
      <c r="O7" s="129"/>
      <c r="P7" s="129"/>
      <c r="Q7" s="129"/>
      <c r="R7" s="7"/>
      <c r="S7" s="7"/>
      <c r="T7" s="7"/>
      <c r="U7" s="7"/>
      <c r="V7" s="7"/>
    </row>
    <row r="8" spans="1:22" s="3" customFormat="1" ht="12" customHeight="1" x14ac:dyDescent="0.2">
      <c r="C8" s="4"/>
      <c r="D8" s="5"/>
      <c r="E8" s="6"/>
      <c r="F8" s="6"/>
      <c r="G8" s="129"/>
      <c r="H8" s="130"/>
      <c r="I8" s="129"/>
      <c r="J8" s="129"/>
      <c r="K8" s="129"/>
      <c r="L8" s="129"/>
      <c r="M8" s="129"/>
      <c r="N8" s="129"/>
      <c r="O8" s="129"/>
      <c r="P8" s="129"/>
      <c r="Q8" s="129"/>
      <c r="R8" s="7"/>
      <c r="S8" s="7"/>
      <c r="T8" s="7"/>
      <c r="U8" s="7"/>
      <c r="V8" s="7"/>
    </row>
    <row r="9" spans="1:22" s="3" customFormat="1" ht="15" customHeight="1" x14ac:dyDescent="0.25">
      <c r="A9" s="73" t="s">
        <v>111</v>
      </c>
      <c r="B9" s="73"/>
      <c r="C9" s="218" t="s">
        <v>124</v>
      </c>
      <c r="D9" s="219"/>
      <c r="E9" s="219"/>
      <c r="F9" s="220"/>
      <c r="G9" s="131"/>
      <c r="H9" s="132"/>
      <c r="I9" s="132"/>
      <c r="J9" s="129"/>
      <c r="K9" s="129"/>
      <c r="L9" s="129"/>
      <c r="M9" s="129"/>
      <c r="N9" s="129"/>
      <c r="O9" s="129"/>
      <c r="P9" s="129"/>
      <c r="Q9" s="129"/>
      <c r="R9" s="7"/>
      <c r="S9" s="7"/>
      <c r="T9" s="7"/>
      <c r="U9" s="7"/>
      <c r="V9" s="7"/>
    </row>
    <row r="10" spans="1:22" s="68" customFormat="1" ht="2.25" customHeight="1" x14ac:dyDescent="0.25">
      <c r="A10" s="111"/>
      <c r="B10" s="111"/>
      <c r="C10" s="113"/>
      <c r="D10" s="13"/>
      <c r="E10" s="13"/>
      <c r="F10" s="13"/>
      <c r="G10" s="133"/>
      <c r="H10" s="134"/>
      <c r="I10" s="133"/>
      <c r="J10" s="133"/>
      <c r="K10" s="133"/>
      <c r="L10" s="133"/>
      <c r="M10" s="133"/>
      <c r="N10" s="133"/>
      <c r="O10" s="133"/>
      <c r="P10" s="133"/>
      <c r="Q10" s="133"/>
      <c r="R10" s="69"/>
      <c r="S10" s="69"/>
      <c r="T10" s="69"/>
      <c r="U10" s="69"/>
      <c r="V10" s="69"/>
    </row>
    <row r="11" spans="1:22" s="3" customFormat="1" ht="15" customHeight="1" x14ac:dyDescent="0.25">
      <c r="A11" s="73" t="s">
        <v>112</v>
      </c>
      <c r="B11" s="73"/>
      <c r="C11" s="77">
        <v>60</v>
      </c>
      <c r="D11" s="115" t="s">
        <v>129</v>
      </c>
      <c r="E11" s="112"/>
      <c r="F11" s="116"/>
      <c r="G11" s="7"/>
      <c r="H11" s="141" t="s">
        <v>139</v>
      </c>
      <c r="I11" s="142" t="s">
        <v>134</v>
      </c>
      <c r="J11" s="7"/>
      <c r="K11" s="223" t="s">
        <v>138</v>
      </c>
      <c r="L11" s="223"/>
      <c r="M11" s="223"/>
      <c r="N11" s="129"/>
      <c r="O11" s="129"/>
      <c r="P11" s="129"/>
      <c r="Q11" s="129"/>
      <c r="R11" s="7"/>
      <c r="S11" s="7"/>
      <c r="T11" s="7"/>
      <c r="U11" s="7"/>
      <c r="V11" s="7"/>
    </row>
    <row r="12" spans="1:22" s="8" customFormat="1" ht="2.25" customHeight="1" x14ac:dyDescent="0.25">
      <c r="A12" s="70"/>
      <c r="B12" s="70"/>
      <c r="C12" s="114"/>
      <c r="F12" s="9"/>
      <c r="G12" s="9"/>
      <c r="H12" s="9"/>
      <c r="I12" s="9"/>
      <c r="J12" s="9"/>
      <c r="K12" s="143"/>
      <c r="L12" s="143"/>
      <c r="M12" s="143"/>
      <c r="N12" s="135"/>
      <c r="O12" s="135"/>
      <c r="P12" s="135"/>
      <c r="Q12" s="135"/>
      <c r="R12" s="9"/>
      <c r="S12" s="9"/>
      <c r="T12" s="9"/>
      <c r="U12" s="9"/>
      <c r="V12" s="9"/>
    </row>
    <row r="13" spans="1:22" s="10" customFormat="1" ht="15.75" x14ac:dyDescent="0.25">
      <c r="A13" s="73" t="s">
        <v>113</v>
      </c>
      <c r="B13" s="73"/>
      <c r="C13" s="77">
        <v>20</v>
      </c>
      <c r="D13" s="110" t="s">
        <v>130</v>
      </c>
      <c r="F13" s="11"/>
      <c r="G13" s="144" t="s">
        <v>131</v>
      </c>
      <c r="H13" s="2">
        <f>IF(C13&lt;10,"Rule75",C13)</f>
        <v>20</v>
      </c>
      <c r="I13" s="145" t="str">
        <f>IF(C11+C13&gt;=75,"Rule75","Nope")</f>
        <v>Rule75</v>
      </c>
      <c r="J13" s="11"/>
      <c r="K13" s="146" t="s">
        <v>136</v>
      </c>
      <c r="L13" s="147">
        <v>10</v>
      </c>
      <c r="M13" s="148" t="str">
        <f>IF(AND(C11&gt;=50,C11&lt;=54),"Need 10",IF(C11&gt;=55,"Need 5","Nay"))</f>
        <v>Need 5</v>
      </c>
      <c r="N13" s="136"/>
      <c r="O13" s="136"/>
      <c r="P13" s="136"/>
      <c r="Q13" s="136"/>
      <c r="R13" s="11"/>
      <c r="S13" s="11"/>
      <c r="T13" s="11"/>
      <c r="U13" s="11"/>
      <c r="V13" s="11"/>
    </row>
    <row r="14" spans="1:22" s="12" customFormat="1" ht="2.25" customHeight="1" x14ac:dyDescent="0.25">
      <c r="A14" s="71"/>
      <c r="B14" s="71"/>
      <c r="C14" s="13"/>
      <c r="D14" s="13"/>
      <c r="E14" s="13"/>
      <c r="F14" s="117"/>
      <c r="G14" s="149"/>
      <c r="H14" s="150"/>
      <c r="I14" s="150"/>
      <c r="J14" s="14"/>
      <c r="K14" s="151"/>
      <c r="L14" s="152"/>
      <c r="M14" s="152"/>
      <c r="N14" s="137"/>
      <c r="O14" s="137"/>
      <c r="P14" s="137"/>
      <c r="Q14" s="137"/>
      <c r="R14" s="14"/>
      <c r="S14" s="14"/>
      <c r="T14" s="14"/>
      <c r="U14" s="14"/>
      <c r="V14" s="14"/>
    </row>
    <row r="15" spans="1:22" s="10" customFormat="1" ht="15.75" x14ac:dyDescent="0.25">
      <c r="A15" s="73" t="s">
        <v>114</v>
      </c>
      <c r="B15" s="73"/>
      <c r="C15" s="218" t="s">
        <v>192</v>
      </c>
      <c r="D15" s="219"/>
      <c r="E15" s="219"/>
      <c r="F15" s="220"/>
      <c r="G15" s="153" t="s">
        <v>132</v>
      </c>
      <c r="H15" s="9" t="str">
        <f>IF(AND(H50="Group 2",H13="Rule75"),"Rule75","Nope")</f>
        <v>Nope</v>
      </c>
      <c r="I15" s="9" t="str">
        <f>IF(AND(H13="Rule75",H15="Rule75",I13="Rule75"),"Rule75","Nope")</f>
        <v>Nope</v>
      </c>
      <c r="J15" s="11"/>
      <c r="K15" s="146" t="s">
        <v>137</v>
      </c>
      <c r="L15" s="147">
        <v>5</v>
      </c>
      <c r="M15" s="148" t="str">
        <f>IF(M13="Need 5","100%",IF(AND(M13="Need 10",C13&gt;=10),"100%","N/A"))</f>
        <v>100%</v>
      </c>
      <c r="N15" s="136"/>
      <c r="O15" s="136"/>
      <c r="P15" s="136"/>
      <c r="Q15" s="136"/>
      <c r="R15" s="11"/>
      <c r="S15" s="11"/>
      <c r="T15" s="11"/>
      <c r="U15" s="11"/>
      <c r="V15" s="11"/>
    </row>
    <row r="16" spans="1:22" s="76" customFormat="1" ht="16.5" customHeight="1" x14ac:dyDescent="0.25">
      <c r="A16" s="74"/>
      <c r="B16" s="74"/>
      <c r="C16" s="13"/>
      <c r="D16" s="13"/>
      <c r="E16" s="13"/>
      <c r="F16" s="117"/>
      <c r="G16" s="154"/>
      <c r="H16" s="155"/>
      <c r="I16" s="156" t="s">
        <v>133</v>
      </c>
      <c r="J16" s="75"/>
      <c r="K16" s="157"/>
      <c r="L16" s="158">
        <f>IFERROR(IF(AND(H50="Group 1",M15="N/A"),"N/A",I17),"N/A")</f>
        <v>1</v>
      </c>
      <c r="M16" s="157"/>
      <c r="N16" s="138"/>
      <c r="O16" s="138"/>
      <c r="P16" s="138"/>
      <c r="Q16" s="138"/>
      <c r="R16" s="75"/>
      <c r="S16" s="75"/>
      <c r="T16" s="75"/>
      <c r="U16" s="75"/>
      <c r="V16" s="75"/>
    </row>
    <row r="17" spans="1:23" ht="17.25" customHeight="1" x14ac:dyDescent="0.2">
      <c r="A17" s="72"/>
      <c r="B17" s="72"/>
      <c r="C17" s="235" t="s">
        <v>128</v>
      </c>
      <c r="D17" s="235"/>
      <c r="E17" s="235"/>
      <c r="F17" s="235"/>
      <c r="G17" s="235"/>
      <c r="H17" s="106">
        <f>IFERROR(IF(AND(H50="Group 1",M15="N/A"),"N/A",I17),"N/A")</f>
        <v>1</v>
      </c>
      <c r="I17" s="159">
        <f>IF(H50="Group 1","100%",IF(AND(H50="Group 2",I15="Rule75"),LOOKUP(10,C55:C65,D55:D65),IF(AND(H50="Group 2",I15="Nope"),LOOKUP(C13,C55:C65,D55:D65),IF(H50="Group 3",'G3'!E16,TRUE))))</f>
        <v>1</v>
      </c>
      <c r="J17" s="15"/>
      <c r="K17" s="140"/>
      <c r="M17" s="140"/>
      <c r="W17" s="2"/>
    </row>
    <row r="18" spans="1:23" ht="16.5" customHeight="1" thickBot="1" x14ac:dyDescent="0.25"/>
    <row r="19" spans="1:23" ht="30" customHeight="1" thickTop="1" x14ac:dyDescent="0.2">
      <c r="C19" s="92"/>
      <c r="D19" s="93" t="s">
        <v>0</v>
      </c>
      <c r="E19" s="94" t="s">
        <v>1</v>
      </c>
      <c r="F19" s="236" t="s">
        <v>2</v>
      </c>
      <c r="G19" s="237"/>
      <c r="H19" s="95" t="s">
        <v>3</v>
      </c>
      <c r="I19" s="96" t="s">
        <v>4</v>
      </c>
      <c r="J19" s="16" t="s">
        <v>5</v>
      </c>
    </row>
    <row r="20" spans="1:23" ht="15.75" x14ac:dyDescent="0.25">
      <c r="C20" s="97" t="s">
        <v>6</v>
      </c>
      <c r="D20" s="98">
        <f>VLOOKUP(J20, G69:I189, 2, FALSE)</f>
        <v>218.86</v>
      </c>
      <c r="E20" s="99">
        <f>VLOOKUP(J20, G69:I189, 3, FALSE)</f>
        <v>543.46</v>
      </c>
      <c r="F20" s="238">
        <f>IF(D20&lt;=(H17*E20), D20, ROUND(H17*E20,2))</f>
        <v>218.86</v>
      </c>
      <c r="G20" s="239"/>
      <c r="H20" s="100" t="str">
        <f t="shared" ref="H20:H30" si="0">IF(D20-F20&gt;0,D20-F20," ")</f>
        <v xml:space="preserve"> </v>
      </c>
      <c r="I20" s="101"/>
      <c r="J20" s="2" t="str">
        <f>CONCATENATE(C15," ",C20)</f>
        <v>CORE/UC Medicare PPO U</v>
      </c>
    </row>
    <row r="21" spans="1:23" ht="15.75" x14ac:dyDescent="0.25">
      <c r="C21" s="97" t="s">
        <v>7</v>
      </c>
      <c r="D21" s="98">
        <f>VLOOKUP(J21, G70:I189, 2, FALSE)</f>
        <v>393.95</v>
      </c>
      <c r="E21" s="99">
        <f>VLOOKUP(J21, G70:I189, 3, FALSE)</f>
        <v>978.23</v>
      </c>
      <c r="F21" s="221">
        <f>IF(D21&lt;=(H17*E21), D21, ROUND(H17*E21,2))</f>
        <v>393.95</v>
      </c>
      <c r="G21" s="222"/>
      <c r="H21" s="102" t="str">
        <f t="shared" si="0"/>
        <v xml:space="preserve"> </v>
      </c>
      <c r="I21" s="103"/>
      <c r="J21" s="2" t="str">
        <f>CONCATENATE(C15," ",C21)</f>
        <v>CORE/UC Medicare PPO UC</v>
      </c>
    </row>
    <row r="22" spans="1:23" ht="15.75" x14ac:dyDescent="0.25">
      <c r="C22" s="97" t="s">
        <v>8</v>
      </c>
      <c r="D22" s="98">
        <f>VLOOKUP(J22, G71:I189, 2, FALSE)</f>
        <v>459.61</v>
      </c>
      <c r="E22" s="99">
        <f>VLOOKUP(J22, G71:I189, 3, FALSE)</f>
        <v>1529.11</v>
      </c>
      <c r="F22" s="221">
        <f>IF(D22&lt;=(H17*E22), D22, ROUND(H17*E22,2))</f>
        <v>459.61</v>
      </c>
      <c r="G22" s="222"/>
      <c r="H22" s="102" t="str">
        <f t="shared" si="0"/>
        <v xml:space="preserve"> </v>
      </c>
      <c r="I22" s="103"/>
      <c r="J22" s="2" t="str">
        <f>CONCATENATE(C15," ",C22)</f>
        <v>CORE/UC Medicare PPO UA</v>
      </c>
    </row>
    <row r="23" spans="1:23" ht="15.75" x14ac:dyDescent="0.25">
      <c r="C23" s="97" t="s">
        <v>9</v>
      </c>
      <c r="D23" s="98">
        <f>VLOOKUP(J23, G72:I189, 2, FALSE)</f>
        <v>634.70000000000005</v>
      </c>
      <c r="E23" s="99">
        <f>VLOOKUP(J23, G72:I189, 3, FALSE)</f>
        <v>1477.51</v>
      </c>
      <c r="F23" s="221">
        <f>IF(D23&lt;=(H17*E23), D23, ROUND(H17*E23,2))</f>
        <v>634.70000000000005</v>
      </c>
      <c r="G23" s="222"/>
      <c r="H23" s="102" t="str">
        <f t="shared" si="0"/>
        <v xml:space="preserve"> </v>
      </c>
      <c r="I23" s="103"/>
      <c r="J23" s="2" t="str">
        <f>CONCATENATE(C15," ",C23)</f>
        <v>CORE/UC Medicare PPO UAC</v>
      </c>
    </row>
    <row r="24" spans="1:23" ht="15.75" x14ac:dyDescent="0.25">
      <c r="C24" s="97" t="s">
        <v>10</v>
      </c>
      <c r="D24" s="98" t="str">
        <f>VLOOKUP(J24, G73:I189, 2, FALSE)</f>
        <v>N/A</v>
      </c>
      <c r="E24" s="99" t="str">
        <f>VLOOKUP(J24, G73:I189, 3, FALSE)</f>
        <v>N/A</v>
      </c>
      <c r="F24" s="221" t="e">
        <f>IF(D24&lt;=(H17*E24), D24, ROUND(H17*E24,2))</f>
        <v>#VALUE!</v>
      </c>
      <c r="G24" s="222"/>
      <c r="H24" s="102" t="e">
        <f t="shared" si="0"/>
        <v>#VALUE!</v>
      </c>
      <c r="I24" s="103" t="e">
        <f>IF(H24=" ",IF(ROUND(H17*E24,2)-D24&lt;(D68),ROUND(H17*E24,2)-D24,(D68))," ")</f>
        <v>#VALUE!</v>
      </c>
      <c r="J24" s="2" t="str">
        <f>CONCATENATE(C15," ",C24)</f>
        <v>CORE/UC Medicare PPO M</v>
      </c>
    </row>
    <row r="25" spans="1:23" ht="15.75" x14ac:dyDescent="0.25">
      <c r="C25" s="97" t="s">
        <v>11</v>
      </c>
      <c r="D25" s="98" t="str">
        <f>VLOOKUP(J25, G74:I189, 2, FALSE)</f>
        <v>N/A</v>
      </c>
      <c r="E25" s="99" t="str">
        <f>VLOOKUP(J25, G74:I189, 3, FALSE)</f>
        <v>N/A</v>
      </c>
      <c r="F25" s="221" t="e">
        <f>IF(D25&lt;=(H17*E25), D25, ROUND(H17*E25,2))</f>
        <v>#VALUE!</v>
      </c>
      <c r="G25" s="222"/>
      <c r="H25" s="102" t="e">
        <f t="shared" si="0"/>
        <v>#VALUE!</v>
      </c>
      <c r="I25" s="103" t="e">
        <f>IF(H25=" ",IF(ROUND(H17*E25,2)-D25&lt;(D69),ROUND(H17*E25,2)-D25,(D69))," ")</f>
        <v>#VALUE!</v>
      </c>
      <c r="J25" s="2" t="str">
        <f>CONCATENATE(C15," ",C25)</f>
        <v>CORE/UC Medicare PPO MM</v>
      </c>
    </row>
    <row r="26" spans="1:23" ht="15.75" x14ac:dyDescent="0.25">
      <c r="C26" s="97" t="s">
        <v>12</v>
      </c>
      <c r="D26" s="98">
        <f>VLOOKUP(J26, G75:I189, 2, FALSE)</f>
        <v>631.79</v>
      </c>
      <c r="E26" s="99">
        <f>VLOOKUP(J26, G75:I189, 3, FALSE)</f>
        <v>751.04</v>
      </c>
      <c r="F26" s="221">
        <f>IF(D26&lt;=(H17*E26), D26, ROUND(H17*E26,2))</f>
        <v>631.79</v>
      </c>
      <c r="G26" s="222"/>
      <c r="H26" s="102" t="str">
        <f t="shared" si="0"/>
        <v xml:space="preserve"> </v>
      </c>
      <c r="I26" s="103">
        <f>IF(H26=" ",IF(ROUND(H17*E26,2)-D26&lt;(D70),ROUND(H17*E26,2)-D26,(D70))," ")</f>
        <v>119.25</v>
      </c>
      <c r="J26" s="2" t="str">
        <f>CONCATENATE(C15," ",C26)</f>
        <v>CORE/UC Medicare PPO MC</v>
      </c>
    </row>
    <row r="27" spans="1:23" ht="15.75" x14ac:dyDescent="0.25">
      <c r="C27" s="97" t="s">
        <v>13</v>
      </c>
      <c r="D27" s="98">
        <f>VLOOKUP(J27, G76:I189, 2, FALSE)</f>
        <v>697.45</v>
      </c>
      <c r="E27" s="99">
        <f>VLOOKUP(J27, G76:I189, 3, FALSE)</f>
        <v>867.15</v>
      </c>
      <c r="F27" s="221">
        <f>IF(D27&lt;=(H17*E27), D27, ROUND(H17*E27,2))</f>
        <v>697.45</v>
      </c>
      <c r="G27" s="222"/>
      <c r="H27" s="102" t="str">
        <f t="shared" si="0"/>
        <v xml:space="preserve"> </v>
      </c>
      <c r="I27" s="103">
        <f>IF(H27=" ",IF(ROUND(H17*E27,2)-D27&lt;(D71),ROUND(H17*E27,2)-D27,(D71))," ")</f>
        <v>144.6</v>
      </c>
      <c r="J27" s="2" t="str">
        <f>CONCATENATE(C15," ",C27)</f>
        <v>CORE/UC Medicare PPO MA</v>
      </c>
    </row>
    <row r="28" spans="1:23" ht="15.75" x14ac:dyDescent="0.25">
      <c r="C28" s="97" t="s">
        <v>14</v>
      </c>
      <c r="D28" s="98">
        <f>VLOOKUP(J28, G77:I189, 2, FALSE)</f>
        <v>872.54</v>
      </c>
      <c r="E28" s="99">
        <f>VLOOKUP(J28, G77:I189, 3, FALSE)</f>
        <v>1301.92</v>
      </c>
      <c r="F28" s="221">
        <f>IF(D28&lt;=(H17*E28), D28, ROUND(H17*E28,2))</f>
        <v>872.54</v>
      </c>
      <c r="G28" s="222"/>
      <c r="H28" s="102" t="str">
        <f t="shared" si="0"/>
        <v xml:space="preserve"> </v>
      </c>
      <c r="I28" s="103">
        <f>IF(H28=" ",IF(ROUND(H17*E28,2)-D28&lt;(D72),ROUND(H17*E28,2)-D28,(D72))," ")</f>
        <v>144.6</v>
      </c>
      <c r="J28" s="2" t="str">
        <f>CONCATENATE(C15," ",C28)</f>
        <v>CORE/UC Medicare PPO MAC</v>
      </c>
    </row>
    <row r="29" spans="1:23" ht="15.75" x14ac:dyDescent="0.25">
      <c r="C29" s="97" t="s">
        <v>15</v>
      </c>
      <c r="D29" s="98" t="str">
        <f>VLOOKUP(J29, G78:I189, 2, FALSE)</f>
        <v>N/A</v>
      </c>
      <c r="E29" s="99" t="str">
        <f>VLOOKUP(J29, G78:I189, 3, FALSE)</f>
        <v>N/A</v>
      </c>
      <c r="F29" s="221" t="e">
        <f>IF(D29&lt;=(H17*E29), D29, ROUND(H17*E29,2))</f>
        <v>#VALUE!</v>
      </c>
      <c r="G29" s="222"/>
      <c r="H29" s="102" t="e">
        <f t="shared" si="0"/>
        <v>#VALUE!</v>
      </c>
      <c r="I29" s="103" t="e">
        <f>IF(H29=" ",IF(ROUND(H17*E29,2)-D29&lt;(D73),ROUND(H17*E29,2)-D29,(D73))," ")</f>
        <v>#VALUE!</v>
      </c>
      <c r="J29" s="2" t="str">
        <f>CONCATENATE(C15," ",C29)</f>
        <v>CORE/UC Medicare PPO MMM</v>
      </c>
    </row>
    <row r="30" spans="1:23" ht="16.5" thickBot="1" x14ac:dyDescent="0.3">
      <c r="C30" s="97" t="s">
        <v>16</v>
      </c>
      <c r="D30" s="98">
        <f>VLOOKUP(J30, G79:I189, 2, FALSE)</f>
        <v>1088.49</v>
      </c>
      <c r="E30" s="99">
        <f>VLOOKUP(J30, G79:I189, 3, FALSE)</f>
        <v>1067.31</v>
      </c>
      <c r="F30" s="221">
        <f>IF(D30&lt;=(H17*E30), D30, ROUND(H17*E30,2))</f>
        <v>1067.31</v>
      </c>
      <c r="G30" s="222"/>
      <c r="H30" s="104">
        <f t="shared" si="0"/>
        <v>21.180000000000064</v>
      </c>
      <c r="I30" s="105" t="str">
        <f>IF(H30=" ",IF(ROUND(H17*E30,2)-D30&lt;(D74),ROUND(H17*E30,2)-D30,(D74))," ")</f>
        <v xml:space="preserve"> </v>
      </c>
      <c r="J30" s="2" t="str">
        <f>CONCATENATE(C15," ",C30)</f>
        <v>CORE/UC Medicare PPO MMC</v>
      </c>
    </row>
    <row r="31" spans="1:23" ht="16.5" customHeight="1" thickTop="1" x14ac:dyDescent="0.2"/>
    <row r="32" spans="1:23" ht="27.75" customHeight="1" x14ac:dyDescent="0.2">
      <c r="C32" s="233" t="s">
        <v>254</v>
      </c>
      <c r="D32" s="234"/>
      <c r="E32" s="234"/>
      <c r="F32" s="234"/>
      <c r="G32" s="234"/>
      <c r="H32" s="234"/>
      <c r="I32" s="234"/>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29" t="s">
        <v>19</v>
      </c>
      <c r="I34" s="230"/>
      <c r="K34" s="118"/>
      <c r="L34" s="118"/>
      <c r="M34" s="118"/>
      <c r="N34" s="118"/>
      <c r="O34" s="118"/>
      <c r="P34" s="118"/>
      <c r="Q34" s="118"/>
    </row>
    <row r="35" spans="1:17" s="2" customFormat="1" ht="14.1" customHeight="1" x14ac:dyDescent="0.2">
      <c r="C35" s="22"/>
      <c r="D35" s="19" t="s">
        <v>20</v>
      </c>
      <c r="E35" s="20"/>
      <c r="F35" s="20"/>
      <c r="G35" s="21"/>
      <c r="H35" s="231" t="s">
        <v>21</v>
      </c>
      <c r="I35" s="232"/>
      <c r="K35" s="118"/>
      <c r="L35" s="118"/>
      <c r="M35" s="118"/>
      <c r="N35" s="118"/>
      <c r="O35" s="118"/>
      <c r="P35" s="118"/>
      <c r="Q35" s="118"/>
    </row>
    <row r="36" spans="1:17" s="2" customFormat="1" ht="14.1" customHeight="1" x14ac:dyDescent="0.2">
      <c r="C36" s="22"/>
      <c r="D36" s="19" t="s">
        <v>22</v>
      </c>
      <c r="E36" s="20"/>
      <c r="F36" s="20"/>
      <c r="G36" s="21"/>
      <c r="H36" s="231" t="s">
        <v>23</v>
      </c>
      <c r="I36" s="232"/>
      <c r="K36" s="118"/>
      <c r="L36" s="118"/>
      <c r="M36" s="118"/>
      <c r="N36" s="118"/>
      <c r="O36" s="118"/>
      <c r="P36" s="118"/>
      <c r="Q36" s="118"/>
    </row>
    <row r="37" spans="1:17" s="2" customFormat="1" ht="14.1" customHeight="1" x14ac:dyDescent="0.2">
      <c r="C37" s="22"/>
      <c r="D37" s="19" t="s">
        <v>24</v>
      </c>
      <c r="E37" s="20"/>
      <c r="F37" s="20"/>
      <c r="G37" s="21"/>
      <c r="H37" s="231" t="s">
        <v>25</v>
      </c>
      <c r="I37" s="232"/>
      <c r="K37" s="118"/>
      <c r="L37" s="118"/>
      <c r="M37" s="118"/>
      <c r="N37" s="118"/>
      <c r="O37" s="118"/>
      <c r="P37" s="118"/>
      <c r="Q37" s="118"/>
    </row>
    <row r="38" spans="1:17" s="2" customFormat="1" ht="14.1" customHeight="1" x14ac:dyDescent="0.2">
      <c r="C38" s="22"/>
      <c r="D38" s="19" t="s">
        <v>26</v>
      </c>
      <c r="E38" s="20"/>
      <c r="F38" s="20"/>
      <c r="G38" s="21"/>
      <c r="H38" s="225" t="s">
        <v>27</v>
      </c>
      <c r="I38" s="226"/>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9"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39"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24" t="s">
        <v>204</v>
      </c>
      <c r="D47" s="224"/>
      <c r="E47" s="224"/>
      <c r="F47" s="224"/>
      <c r="G47" s="224"/>
      <c r="H47" s="224"/>
      <c r="I47" s="224"/>
      <c r="K47" s="118"/>
      <c r="L47" s="118"/>
      <c r="M47" s="118"/>
      <c r="N47" s="118"/>
      <c r="O47" s="118"/>
      <c r="P47" s="118"/>
      <c r="Q47" s="118"/>
    </row>
    <row r="48" spans="1:17" s="118" customFormat="1" ht="16.5" customHeight="1" x14ac:dyDescent="0.2"/>
    <row r="49" spans="3:8" s="118" customFormat="1" ht="60" customHeight="1" x14ac:dyDescent="0.2"/>
    <row r="50" spans="3:8" s="2" customFormat="1" ht="15" customHeight="1" x14ac:dyDescent="0.2">
      <c r="D50" s="2" t="s">
        <v>135</v>
      </c>
      <c r="H50" s="211" t="str">
        <f>IF(C9=D50,"Group 1", IF(C9=D51,"Group 2",IF(C9=D52,"Group 3",TRUE)))</f>
        <v>Group 2</v>
      </c>
    </row>
    <row r="51" spans="3:8" s="2" customFormat="1" ht="15" customHeight="1" x14ac:dyDescent="0.2">
      <c r="D51" s="2" t="s">
        <v>124</v>
      </c>
    </row>
    <row r="52" spans="3:8" s="2" customFormat="1" ht="15" customHeight="1" x14ac:dyDescent="0.2">
      <c r="D52" s="2" t="s">
        <v>125</v>
      </c>
    </row>
    <row r="53" spans="3:8" s="2" customFormat="1" ht="15" customHeight="1" x14ac:dyDescent="0.2"/>
    <row r="54" spans="3:8" s="2" customFormat="1" ht="15" customHeight="1" x14ac:dyDescent="0.2"/>
    <row r="55" spans="3:8" s="2" customFormat="1" x14ac:dyDescent="0.2">
      <c r="C55" s="2">
        <v>10</v>
      </c>
      <c r="D55" s="212">
        <v>0.5</v>
      </c>
      <c r="E55" s="212"/>
      <c r="F55" s="212"/>
      <c r="G55" s="213" t="s">
        <v>192</v>
      </c>
    </row>
    <row r="56" spans="3:8" s="2" customFormat="1" x14ac:dyDescent="0.2">
      <c r="C56" s="2">
        <v>11</v>
      </c>
      <c r="D56" s="212">
        <v>0.55000000000000004</v>
      </c>
      <c r="E56" s="212"/>
      <c r="F56" s="212"/>
      <c r="G56" s="213" t="s">
        <v>156</v>
      </c>
    </row>
    <row r="57" spans="3:8" s="2" customFormat="1" x14ac:dyDescent="0.2">
      <c r="C57" s="2">
        <v>12</v>
      </c>
      <c r="D57" s="212">
        <v>0.6</v>
      </c>
      <c r="E57" s="212"/>
      <c r="F57" s="212"/>
      <c r="G57" s="213" t="s">
        <v>206</v>
      </c>
    </row>
    <row r="58" spans="3:8" s="2" customFormat="1" x14ac:dyDescent="0.2">
      <c r="C58" s="2">
        <v>13</v>
      </c>
      <c r="D58" s="212">
        <v>0.65</v>
      </c>
      <c r="E58" s="212"/>
      <c r="F58" s="212"/>
      <c r="G58" s="213" t="s">
        <v>35</v>
      </c>
    </row>
    <row r="59" spans="3:8" s="2" customFormat="1" x14ac:dyDescent="0.2">
      <c r="C59" s="2">
        <v>14</v>
      </c>
      <c r="D59" s="212">
        <v>0.7</v>
      </c>
      <c r="E59" s="212"/>
      <c r="F59" s="212"/>
      <c r="G59" s="213" t="s">
        <v>180</v>
      </c>
    </row>
    <row r="60" spans="3:8" s="2" customFormat="1" x14ac:dyDescent="0.2">
      <c r="C60" s="2">
        <v>15</v>
      </c>
      <c r="D60" s="212">
        <v>0.75</v>
      </c>
      <c r="E60" s="212"/>
      <c r="F60" s="212"/>
      <c r="G60" s="213" t="s">
        <v>168</v>
      </c>
    </row>
    <row r="61" spans="3:8" s="2" customFormat="1" x14ac:dyDescent="0.2">
      <c r="C61" s="2">
        <v>16</v>
      </c>
      <c r="D61" s="212">
        <v>0.8</v>
      </c>
      <c r="E61" s="212"/>
      <c r="F61" s="212"/>
      <c r="G61" s="2" t="s">
        <v>205</v>
      </c>
    </row>
    <row r="62" spans="3:8" s="2" customFormat="1" x14ac:dyDescent="0.2">
      <c r="C62" s="2">
        <v>17</v>
      </c>
      <c r="D62" s="212">
        <v>0.85</v>
      </c>
      <c r="E62" s="212"/>
      <c r="F62" s="212"/>
      <c r="G62" s="2" t="s">
        <v>36</v>
      </c>
    </row>
    <row r="63" spans="3:8" s="2" customFormat="1" x14ac:dyDescent="0.2">
      <c r="C63" s="2">
        <v>18</v>
      </c>
      <c r="D63" s="212">
        <v>0.9</v>
      </c>
      <c r="E63" s="212"/>
      <c r="F63" s="212"/>
      <c r="G63" s="2" t="s">
        <v>37</v>
      </c>
    </row>
    <row r="64" spans="3:8" s="2" customFormat="1" x14ac:dyDescent="0.2">
      <c r="C64" s="2">
        <v>19</v>
      </c>
      <c r="D64" s="212">
        <v>0.95</v>
      </c>
      <c r="E64" s="212"/>
      <c r="F64" s="212"/>
      <c r="G64" s="213" t="s">
        <v>38</v>
      </c>
    </row>
    <row r="65" spans="3:9" s="2" customFormat="1" x14ac:dyDescent="0.2">
      <c r="C65" s="2">
        <v>20</v>
      </c>
      <c r="D65" s="212">
        <v>1</v>
      </c>
      <c r="E65" s="212"/>
      <c r="F65" s="212"/>
      <c r="G65" s="213" t="s">
        <v>144</v>
      </c>
    </row>
    <row r="66" spans="3:9" s="2" customFormat="1" x14ac:dyDescent="0.2"/>
    <row r="67" spans="3:9" s="2" customFormat="1" x14ac:dyDescent="0.2">
      <c r="D67" s="214" t="s">
        <v>39</v>
      </c>
    </row>
    <row r="68" spans="3:9" s="2" customFormat="1" x14ac:dyDescent="0.2">
      <c r="C68" s="203" t="s">
        <v>10</v>
      </c>
      <c r="D68" s="249">
        <v>144.6</v>
      </c>
      <c r="G68" s="215" t="s">
        <v>40</v>
      </c>
      <c r="H68" s="216" t="s">
        <v>41</v>
      </c>
      <c r="I68" s="216" t="s">
        <v>42</v>
      </c>
    </row>
    <row r="69" spans="3:9" s="2" customFormat="1" x14ac:dyDescent="0.2">
      <c r="C69" s="203" t="s">
        <v>11</v>
      </c>
      <c r="D69" s="198">
        <f>2*D68</f>
        <v>289.2</v>
      </c>
      <c r="E69" s="2">
        <v>1310</v>
      </c>
      <c r="G69" s="203" t="s">
        <v>181</v>
      </c>
      <c r="H69" s="202">
        <v>520.55999999999995</v>
      </c>
      <c r="I69" s="202">
        <v>424.68999999999994</v>
      </c>
    </row>
    <row r="70" spans="3:9" s="2" customFormat="1" x14ac:dyDescent="0.2">
      <c r="C70" s="203" t="s">
        <v>12</v>
      </c>
      <c r="D70" s="198">
        <f>D68</f>
        <v>144.6</v>
      </c>
      <c r="E70" s="2">
        <v>1310</v>
      </c>
      <c r="G70" s="203" t="s">
        <v>182</v>
      </c>
      <c r="H70" s="202">
        <v>937.01</v>
      </c>
      <c r="I70" s="202">
        <v>764.45</v>
      </c>
    </row>
    <row r="71" spans="3:9" s="2" customFormat="1" x14ac:dyDescent="0.2">
      <c r="C71" s="203" t="s">
        <v>13</v>
      </c>
      <c r="D71" s="198">
        <f>D68</f>
        <v>144.6</v>
      </c>
      <c r="E71" s="2">
        <v>1310</v>
      </c>
      <c r="G71" s="203" t="s">
        <v>183</v>
      </c>
      <c r="H71" s="202">
        <v>1093.18</v>
      </c>
      <c r="I71" s="202">
        <v>844.93000000000006</v>
      </c>
    </row>
    <row r="72" spans="3:9" s="2" customFormat="1" x14ac:dyDescent="0.2">
      <c r="C72" s="203" t="s">
        <v>14</v>
      </c>
      <c r="D72" s="198">
        <f>D68</f>
        <v>144.6</v>
      </c>
      <c r="E72" s="2">
        <v>1310</v>
      </c>
      <c r="G72" s="203" t="s">
        <v>184</v>
      </c>
      <c r="H72" s="202">
        <v>1509.63</v>
      </c>
      <c r="I72" s="202">
        <v>1184.69</v>
      </c>
    </row>
    <row r="73" spans="3:9" s="2" customFormat="1" x14ac:dyDescent="0.2">
      <c r="C73" s="203" t="s">
        <v>15</v>
      </c>
      <c r="D73" s="198">
        <f>3*D68</f>
        <v>433.79999999999995</v>
      </c>
      <c r="E73" s="2">
        <v>1310</v>
      </c>
      <c r="G73" s="203" t="s">
        <v>185</v>
      </c>
      <c r="H73" s="202" t="s">
        <v>43</v>
      </c>
      <c r="I73" s="202" t="s">
        <v>43</v>
      </c>
    </row>
    <row r="74" spans="3:9" s="2" customFormat="1" x14ac:dyDescent="0.2">
      <c r="C74" s="203" t="s">
        <v>16</v>
      </c>
      <c r="D74" s="198">
        <f>2*D68</f>
        <v>289.2</v>
      </c>
      <c r="E74" s="2">
        <v>1310</v>
      </c>
      <c r="G74" s="203" t="s">
        <v>186</v>
      </c>
      <c r="H74" s="202" t="s">
        <v>43</v>
      </c>
      <c r="I74" s="202" t="s">
        <v>43</v>
      </c>
    </row>
    <row r="75" spans="3:9" s="2" customFormat="1" x14ac:dyDescent="0.2">
      <c r="E75" s="2">
        <v>1310</v>
      </c>
      <c r="G75" s="203" t="s">
        <v>187</v>
      </c>
      <c r="H75" s="202" t="s">
        <v>43</v>
      </c>
      <c r="I75" s="202" t="s">
        <v>43</v>
      </c>
    </row>
    <row r="76" spans="3:9" s="2" customFormat="1" x14ac:dyDescent="0.2">
      <c r="E76" s="2">
        <v>1310</v>
      </c>
      <c r="G76" s="203" t="s">
        <v>188</v>
      </c>
      <c r="H76" s="202" t="s">
        <v>43</v>
      </c>
      <c r="I76" s="202" t="s">
        <v>43</v>
      </c>
    </row>
    <row r="77" spans="3:9" s="2" customFormat="1" x14ac:dyDescent="0.2">
      <c r="E77" s="2">
        <v>1310</v>
      </c>
      <c r="G77" s="203" t="s">
        <v>189</v>
      </c>
      <c r="H77" s="202" t="s">
        <v>43</v>
      </c>
      <c r="I77" s="202" t="s">
        <v>43</v>
      </c>
    </row>
    <row r="78" spans="3:9" s="2" customFormat="1" x14ac:dyDescent="0.2">
      <c r="E78" s="2">
        <v>1310</v>
      </c>
      <c r="G78" s="203" t="s">
        <v>190</v>
      </c>
      <c r="H78" s="202" t="s">
        <v>43</v>
      </c>
      <c r="I78" s="202" t="s">
        <v>43</v>
      </c>
    </row>
    <row r="79" spans="3:9" s="2" customFormat="1" x14ac:dyDescent="0.2">
      <c r="E79" s="2">
        <v>1310</v>
      </c>
      <c r="G79" s="203" t="s">
        <v>191</v>
      </c>
      <c r="H79" s="202" t="s">
        <v>43</v>
      </c>
      <c r="I79" s="202" t="s">
        <v>43</v>
      </c>
    </row>
    <row r="80" spans="3:9" s="2" customFormat="1" x14ac:dyDescent="0.2">
      <c r="E80" s="2">
        <v>1330</v>
      </c>
      <c r="G80" s="203" t="s">
        <v>44</v>
      </c>
      <c r="H80" s="202" t="s">
        <v>43</v>
      </c>
      <c r="I80" s="202" t="s">
        <v>43</v>
      </c>
    </row>
    <row r="81" spans="5:9" s="2" customFormat="1" x14ac:dyDescent="0.2">
      <c r="E81" s="2">
        <v>1330</v>
      </c>
      <c r="G81" s="203" t="s">
        <v>45</v>
      </c>
      <c r="H81" s="202" t="s">
        <v>43</v>
      </c>
      <c r="I81" s="202" t="s">
        <v>43</v>
      </c>
    </row>
    <row r="82" spans="5:9" s="2" customFormat="1" x14ac:dyDescent="0.2">
      <c r="E82" s="2">
        <v>1330</v>
      </c>
      <c r="G82" s="203" t="s">
        <v>46</v>
      </c>
      <c r="H82" s="202" t="s">
        <v>43</v>
      </c>
      <c r="I82" s="202" t="s">
        <v>43</v>
      </c>
    </row>
    <row r="83" spans="5:9" s="2" customFormat="1" x14ac:dyDescent="0.2">
      <c r="E83" s="2">
        <v>1330</v>
      </c>
      <c r="G83" s="203" t="s">
        <v>47</v>
      </c>
      <c r="H83" s="202" t="s">
        <v>43</v>
      </c>
      <c r="I83" s="202" t="s">
        <v>43</v>
      </c>
    </row>
    <row r="84" spans="5:9" s="2" customFormat="1" x14ac:dyDescent="0.2">
      <c r="E84" s="2">
        <v>1330</v>
      </c>
      <c r="G84" s="203" t="s">
        <v>48</v>
      </c>
      <c r="H84" s="202">
        <v>456.7</v>
      </c>
      <c r="I84" s="202">
        <v>316.27</v>
      </c>
    </row>
    <row r="85" spans="5:9" s="2" customFormat="1" x14ac:dyDescent="0.2">
      <c r="E85" s="2">
        <v>1330</v>
      </c>
      <c r="G85" s="203" t="s">
        <v>49</v>
      </c>
      <c r="H85" s="202">
        <v>913.4</v>
      </c>
      <c r="I85" s="202">
        <v>632.54</v>
      </c>
    </row>
    <row r="86" spans="5:9" s="2" customFormat="1" x14ac:dyDescent="0.2">
      <c r="E86" s="2">
        <v>1330</v>
      </c>
      <c r="G86" s="203" t="s">
        <v>50</v>
      </c>
      <c r="H86" s="202" t="s">
        <v>43</v>
      </c>
      <c r="I86" s="202" t="s">
        <v>43</v>
      </c>
    </row>
    <row r="87" spans="5:9" s="2" customFormat="1" x14ac:dyDescent="0.2">
      <c r="E87" s="2">
        <v>1330</v>
      </c>
      <c r="G87" s="203" t="s">
        <v>51</v>
      </c>
      <c r="H87" s="202" t="s">
        <v>43</v>
      </c>
      <c r="I87" s="202" t="s">
        <v>43</v>
      </c>
    </row>
    <row r="88" spans="5:9" s="2" customFormat="1" x14ac:dyDescent="0.2">
      <c r="E88" s="2">
        <v>1330</v>
      </c>
      <c r="G88" s="203" t="s">
        <v>52</v>
      </c>
      <c r="H88" s="202" t="s">
        <v>43</v>
      </c>
      <c r="I88" s="202" t="s">
        <v>43</v>
      </c>
    </row>
    <row r="89" spans="5:9" s="2" customFormat="1" x14ac:dyDescent="0.2">
      <c r="E89" s="2">
        <v>1330</v>
      </c>
      <c r="G89" s="203" t="s">
        <v>53</v>
      </c>
      <c r="H89" s="202">
        <v>1370.1</v>
      </c>
      <c r="I89" s="202">
        <v>948.81</v>
      </c>
    </row>
    <row r="90" spans="5:9" s="2" customFormat="1" x14ac:dyDescent="0.2">
      <c r="E90" s="2">
        <v>1330</v>
      </c>
      <c r="G90" s="203" t="s">
        <v>54</v>
      </c>
      <c r="H90" s="202" t="s">
        <v>43</v>
      </c>
      <c r="I90" s="202" t="s">
        <v>43</v>
      </c>
    </row>
    <row r="91" spans="5:9" s="2" customFormat="1" x14ac:dyDescent="0.2">
      <c r="E91" s="2">
        <v>1340</v>
      </c>
      <c r="G91" s="203" t="s">
        <v>55</v>
      </c>
      <c r="H91" s="202" t="s">
        <v>43</v>
      </c>
      <c r="I91" s="202" t="s">
        <v>43</v>
      </c>
    </row>
    <row r="92" spans="5:9" s="2" customFormat="1" x14ac:dyDescent="0.2">
      <c r="E92" s="2">
        <v>1340</v>
      </c>
      <c r="G92" s="203" t="s">
        <v>56</v>
      </c>
      <c r="H92" s="202" t="s">
        <v>43</v>
      </c>
      <c r="I92" s="202" t="s">
        <v>43</v>
      </c>
    </row>
    <row r="93" spans="5:9" s="2" customFormat="1" x14ac:dyDescent="0.2">
      <c r="E93" s="2">
        <v>1340</v>
      </c>
      <c r="G93" s="203" t="s">
        <v>57</v>
      </c>
      <c r="H93" s="202" t="s">
        <v>43</v>
      </c>
      <c r="I93" s="202" t="s">
        <v>43</v>
      </c>
    </row>
    <row r="94" spans="5:9" s="2" customFormat="1" x14ac:dyDescent="0.2">
      <c r="E94" s="2">
        <v>1340</v>
      </c>
      <c r="G94" s="203" t="s">
        <v>58</v>
      </c>
      <c r="H94" s="202" t="s">
        <v>43</v>
      </c>
      <c r="I94" s="202" t="s">
        <v>43</v>
      </c>
    </row>
    <row r="95" spans="5:9" s="2" customFormat="1" x14ac:dyDescent="0.2">
      <c r="E95" s="2">
        <v>1340</v>
      </c>
      <c r="G95" s="203" t="s">
        <v>59</v>
      </c>
      <c r="H95" s="202">
        <v>193.28</v>
      </c>
      <c r="I95" s="202">
        <v>316.27</v>
      </c>
    </row>
    <row r="96" spans="5:9" s="2" customFormat="1" x14ac:dyDescent="0.2">
      <c r="E96" s="2">
        <v>1340</v>
      </c>
      <c r="G96" s="203" t="s">
        <v>60</v>
      </c>
      <c r="H96" s="202">
        <v>386.56</v>
      </c>
      <c r="I96" s="202">
        <v>632.54</v>
      </c>
    </row>
    <row r="97" spans="5:9" s="2" customFormat="1" x14ac:dyDescent="0.2">
      <c r="E97" s="2">
        <v>1340</v>
      </c>
      <c r="G97" s="203" t="s">
        <v>61</v>
      </c>
      <c r="H97" s="202" t="s">
        <v>43</v>
      </c>
      <c r="I97" s="202" t="s">
        <v>43</v>
      </c>
    </row>
    <row r="98" spans="5:9" s="2" customFormat="1" x14ac:dyDescent="0.2">
      <c r="E98" s="2">
        <v>1340</v>
      </c>
      <c r="G98" s="203" t="s">
        <v>62</v>
      </c>
      <c r="H98" s="202" t="s">
        <v>43</v>
      </c>
      <c r="I98" s="202" t="s">
        <v>43</v>
      </c>
    </row>
    <row r="99" spans="5:9" s="2" customFormat="1" x14ac:dyDescent="0.2">
      <c r="E99" s="2">
        <v>1340</v>
      </c>
      <c r="G99" s="203" t="s">
        <v>63</v>
      </c>
      <c r="H99" s="202" t="s">
        <v>43</v>
      </c>
      <c r="I99" s="202" t="s">
        <v>43</v>
      </c>
    </row>
    <row r="100" spans="5:9" s="2" customFormat="1" x14ac:dyDescent="0.2">
      <c r="E100" s="2">
        <v>1340</v>
      </c>
      <c r="G100" s="203" t="s">
        <v>64</v>
      </c>
      <c r="H100" s="202">
        <v>579.84</v>
      </c>
      <c r="I100" s="202">
        <v>948.81</v>
      </c>
    </row>
    <row r="101" spans="5:9" s="2" customFormat="1" x14ac:dyDescent="0.2">
      <c r="E101" s="2">
        <v>1340</v>
      </c>
      <c r="G101" s="203" t="s">
        <v>65</v>
      </c>
      <c r="H101" s="202" t="s">
        <v>43</v>
      </c>
      <c r="I101" s="202" t="s">
        <v>43</v>
      </c>
    </row>
    <row r="102" spans="5:9" s="2" customFormat="1" x14ac:dyDescent="0.2">
      <c r="E102" s="2">
        <v>1300</v>
      </c>
      <c r="G102" s="203" t="s">
        <v>193</v>
      </c>
      <c r="H102" s="202">
        <v>218.86</v>
      </c>
      <c r="I102" s="202">
        <v>543.46</v>
      </c>
    </row>
    <row r="103" spans="5:9" s="2" customFormat="1" x14ac:dyDescent="0.2">
      <c r="E103" s="2">
        <v>1300</v>
      </c>
      <c r="G103" s="203" t="s">
        <v>194</v>
      </c>
      <c r="H103" s="202">
        <v>393.95</v>
      </c>
      <c r="I103" s="202">
        <v>978.23</v>
      </c>
    </row>
    <row r="104" spans="5:9" s="2" customFormat="1" x14ac:dyDescent="0.2">
      <c r="E104" s="2">
        <v>1300</v>
      </c>
      <c r="G104" s="203" t="s">
        <v>195</v>
      </c>
      <c r="H104" s="202">
        <v>459.61</v>
      </c>
      <c r="I104" s="202">
        <v>1529.11</v>
      </c>
    </row>
    <row r="105" spans="5:9" s="2" customFormat="1" x14ac:dyDescent="0.2">
      <c r="E105" s="2">
        <v>1300</v>
      </c>
      <c r="G105" s="203" t="s">
        <v>196</v>
      </c>
      <c r="H105" s="202">
        <v>634.70000000000005</v>
      </c>
      <c r="I105" s="202">
        <v>1477.51</v>
      </c>
    </row>
    <row r="106" spans="5:9" s="2" customFormat="1" x14ac:dyDescent="0.2">
      <c r="E106" s="2">
        <v>1300</v>
      </c>
      <c r="G106" s="203" t="s">
        <v>197</v>
      </c>
      <c r="H106" s="202" t="s">
        <v>43</v>
      </c>
      <c r="I106" s="202" t="s">
        <v>43</v>
      </c>
    </row>
    <row r="107" spans="5:9" s="2" customFormat="1" x14ac:dyDescent="0.2">
      <c r="E107" s="2">
        <v>1300</v>
      </c>
      <c r="G107" s="203" t="s">
        <v>198</v>
      </c>
      <c r="H107" s="202" t="s">
        <v>43</v>
      </c>
      <c r="I107" s="202" t="s">
        <v>43</v>
      </c>
    </row>
    <row r="108" spans="5:9" s="2" customFormat="1" x14ac:dyDescent="0.2">
      <c r="E108" s="2">
        <v>1300</v>
      </c>
      <c r="G108" s="203" t="s">
        <v>199</v>
      </c>
      <c r="H108" s="202">
        <v>631.79</v>
      </c>
      <c r="I108" s="202">
        <v>751.04</v>
      </c>
    </row>
    <row r="109" spans="5:9" s="2" customFormat="1" x14ac:dyDescent="0.2">
      <c r="E109" s="2">
        <v>1300</v>
      </c>
      <c r="G109" s="203" t="s">
        <v>200</v>
      </c>
      <c r="H109" s="202">
        <v>697.45</v>
      </c>
      <c r="I109" s="202">
        <v>867.15</v>
      </c>
    </row>
    <row r="110" spans="5:9" s="2" customFormat="1" x14ac:dyDescent="0.2">
      <c r="E110" s="2">
        <v>1300</v>
      </c>
      <c r="G110" s="203" t="s">
        <v>201</v>
      </c>
      <c r="H110" s="202">
        <v>872.54</v>
      </c>
      <c r="I110" s="202">
        <v>1301.92</v>
      </c>
    </row>
    <row r="111" spans="5:9" s="2" customFormat="1" x14ac:dyDescent="0.2">
      <c r="E111" s="2">
        <v>1300</v>
      </c>
      <c r="G111" s="203" t="s">
        <v>202</v>
      </c>
      <c r="H111" s="202" t="s">
        <v>43</v>
      </c>
      <c r="I111" s="202" t="s">
        <v>43</v>
      </c>
    </row>
    <row r="112" spans="5:9" s="2" customFormat="1" x14ac:dyDescent="0.2">
      <c r="E112" s="2">
        <v>1300</v>
      </c>
      <c r="G112" s="203" t="s">
        <v>203</v>
      </c>
      <c r="H112" s="202">
        <v>1088.49</v>
      </c>
      <c r="I112" s="202">
        <v>1067.31</v>
      </c>
    </row>
    <row r="113" spans="5:9" s="2" customFormat="1" x14ac:dyDescent="0.2">
      <c r="E113" s="2">
        <v>4805</v>
      </c>
      <c r="G113" s="203" t="s">
        <v>207</v>
      </c>
      <c r="H113" s="202">
        <v>807.51</v>
      </c>
      <c r="I113" s="202">
        <v>565.79</v>
      </c>
    </row>
    <row r="114" spans="5:9" s="2" customFormat="1" x14ac:dyDescent="0.2">
      <c r="E114" s="2">
        <v>4805</v>
      </c>
      <c r="G114" s="203" t="s">
        <v>208</v>
      </c>
      <c r="H114" s="202">
        <v>1453.51</v>
      </c>
      <c r="I114" s="202">
        <v>1018.4200000000001</v>
      </c>
    </row>
    <row r="115" spans="5:9" s="2" customFormat="1" x14ac:dyDescent="0.2">
      <c r="E115" s="2">
        <v>4805</v>
      </c>
      <c r="G115" s="203" t="s">
        <v>209</v>
      </c>
      <c r="H115" s="202">
        <v>1695.77</v>
      </c>
      <c r="I115" s="202">
        <v>1141.24</v>
      </c>
    </row>
    <row r="116" spans="5:9" s="2" customFormat="1" x14ac:dyDescent="0.2">
      <c r="E116" s="2">
        <v>4805</v>
      </c>
      <c r="G116" s="203" t="s">
        <v>210</v>
      </c>
      <c r="H116" s="202">
        <v>2341.77</v>
      </c>
      <c r="I116" s="202">
        <v>1593.87</v>
      </c>
    </row>
    <row r="117" spans="5:9" s="2" customFormat="1" x14ac:dyDescent="0.2">
      <c r="E117" s="2">
        <v>4805</v>
      </c>
      <c r="G117" s="203" t="s">
        <v>211</v>
      </c>
      <c r="H117" s="202" t="s">
        <v>43</v>
      </c>
      <c r="I117" s="202" t="s">
        <v>43</v>
      </c>
    </row>
    <row r="118" spans="5:9" s="2" customFormat="1" x14ac:dyDescent="0.2">
      <c r="E118" s="2">
        <v>4805</v>
      </c>
      <c r="G118" s="203" t="s">
        <v>212</v>
      </c>
      <c r="H118" s="202" t="s">
        <v>43</v>
      </c>
      <c r="I118" s="202" t="s">
        <v>43</v>
      </c>
    </row>
    <row r="119" spans="5:9" s="2" customFormat="1" x14ac:dyDescent="0.2">
      <c r="E119" s="2">
        <v>4805</v>
      </c>
      <c r="G119" s="203" t="s">
        <v>213</v>
      </c>
      <c r="H119" s="202">
        <v>823.12</v>
      </c>
      <c r="I119" s="202">
        <v>768.9</v>
      </c>
    </row>
    <row r="120" spans="5:9" s="2" customFormat="1" x14ac:dyDescent="0.2">
      <c r="E120" s="2">
        <v>4805</v>
      </c>
      <c r="G120" s="203" t="s">
        <v>214</v>
      </c>
      <c r="H120" s="202">
        <v>1065.3800000000001</v>
      </c>
      <c r="I120" s="202">
        <v>891.72</v>
      </c>
    </row>
    <row r="121" spans="5:9" s="2" customFormat="1" x14ac:dyDescent="0.2">
      <c r="E121" s="2">
        <v>4805</v>
      </c>
      <c r="G121" s="203" t="s">
        <v>215</v>
      </c>
      <c r="H121" s="202">
        <v>1711.38</v>
      </c>
      <c r="I121" s="202">
        <v>1344.35</v>
      </c>
    </row>
    <row r="122" spans="5:9" s="2" customFormat="1" x14ac:dyDescent="0.2">
      <c r="E122" s="2">
        <v>4805</v>
      </c>
      <c r="G122" s="203" t="s">
        <v>216</v>
      </c>
      <c r="H122" s="202" t="s">
        <v>43</v>
      </c>
      <c r="I122" s="202" t="s">
        <v>43</v>
      </c>
    </row>
    <row r="123" spans="5:9" s="2" customFormat="1" x14ac:dyDescent="0.2">
      <c r="E123" s="2">
        <v>4805</v>
      </c>
      <c r="G123" s="203" t="s">
        <v>217</v>
      </c>
      <c r="H123" s="202">
        <v>1000.24</v>
      </c>
      <c r="I123" s="202">
        <v>1085.17</v>
      </c>
    </row>
    <row r="124" spans="5:9" s="2" customFormat="1" x14ac:dyDescent="0.2">
      <c r="E124" s="2">
        <v>1350</v>
      </c>
      <c r="G124" s="203" t="s">
        <v>169</v>
      </c>
      <c r="H124" s="202" t="s">
        <v>43</v>
      </c>
      <c r="I124" s="202" t="s">
        <v>43</v>
      </c>
    </row>
    <row r="125" spans="5:9" s="2" customFormat="1" x14ac:dyDescent="0.2">
      <c r="E125" s="2">
        <v>1350</v>
      </c>
      <c r="G125" s="203" t="s">
        <v>170</v>
      </c>
      <c r="H125" s="202" t="s">
        <v>43</v>
      </c>
      <c r="I125" s="202" t="s">
        <v>43</v>
      </c>
    </row>
    <row r="126" spans="5:9" s="2" customFormat="1" x14ac:dyDescent="0.2">
      <c r="E126" s="2">
        <v>1350</v>
      </c>
      <c r="G126" s="203" t="s">
        <v>171</v>
      </c>
      <c r="H126" s="202" t="s">
        <v>43</v>
      </c>
      <c r="I126" s="202" t="s">
        <v>43</v>
      </c>
    </row>
    <row r="127" spans="5:9" s="2" customFormat="1" x14ac:dyDescent="0.2">
      <c r="E127" s="2">
        <v>1350</v>
      </c>
      <c r="G127" s="203" t="s">
        <v>172</v>
      </c>
      <c r="H127" s="202" t="s">
        <v>43</v>
      </c>
      <c r="I127" s="202" t="s">
        <v>43</v>
      </c>
    </row>
    <row r="128" spans="5:9" s="2" customFormat="1" x14ac:dyDescent="0.2">
      <c r="E128" s="2">
        <v>1350</v>
      </c>
      <c r="G128" s="203" t="s">
        <v>173</v>
      </c>
      <c r="H128" s="202">
        <v>588.70000000000005</v>
      </c>
      <c r="I128" s="202">
        <v>316.27000000000004</v>
      </c>
    </row>
    <row r="129" spans="5:9" s="2" customFormat="1" x14ac:dyDescent="0.2">
      <c r="E129" s="2">
        <v>1350</v>
      </c>
      <c r="G129" s="203" t="s">
        <v>174</v>
      </c>
      <c r="H129" s="202">
        <v>1177.4000000000001</v>
      </c>
      <c r="I129" s="202">
        <v>632.54000000000008</v>
      </c>
    </row>
    <row r="130" spans="5:9" s="2" customFormat="1" x14ac:dyDescent="0.2">
      <c r="E130" s="2">
        <v>1350</v>
      </c>
      <c r="G130" s="203" t="s">
        <v>175</v>
      </c>
      <c r="H130" s="202" t="s">
        <v>43</v>
      </c>
      <c r="I130" s="202" t="s">
        <v>43</v>
      </c>
    </row>
    <row r="131" spans="5:9" s="2" customFormat="1" x14ac:dyDescent="0.2">
      <c r="E131" s="2">
        <v>1350</v>
      </c>
      <c r="G131" s="203" t="s">
        <v>176</v>
      </c>
      <c r="H131" s="202" t="s">
        <v>43</v>
      </c>
      <c r="I131" s="202" t="s">
        <v>43</v>
      </c>
    </row>
    <row r="132" spans="5:9" s="2" customFormat="1" x14ac:dyDescent="0.2">
      <c r="E132" s="2">
        <v>1350</v>
      </c>
      <c r="G132" s="203" t="s">
        <v>177</v>
      </c>
      <c r="H132" s="202" t="s">
        <v>43</v>
      </c>
      <c r="I132" s="202" t="s">
        <v>43</v>
      </c>
    </row>
    <row r="133" spans="5:9" s="2" customFormat="1" x14ac:dyDescent="0.2">
      <c r="E133" s="2">
        <v>1350</v>
      </c>
      <c r="G133" s="203" t="s">
        <v>178</v>
      </c>
      <c r="H133" s="202">
        <v>1766.1</v>
      </c>
      <c r="I133" s="202">
        <v>948.81</v>
      </c>
    </row>
    <row r="134" spans="5:9" s="2" customFormat="1" x14ac:dyDescent="0.2">
      <c r="E134" s="2">
        <v>1350</v>
      </c>
      <c r="G134" s="203" t="s">
        <v>179</v>
      </c>
      <c r="H134" s="202" t="s">
        <v>43</v>
      </c>
      <c r="I134" s="202" t="s">
        <v>43</v>
      </c>
    </row>
    <row r="135" spans="5:9" s="2" customFormat="1" x14ac:dyDescent="0.2">
      <c r="E135" s="2">
        <v>2100</v>
      </c>
      <c r="G135" s="203" t="s">
        <v>157</v>
      </c>
      <c r="H135" s="202">
        <v>636.67999999999995</v>
      </c>
      <c r="I135" s="202">
        <v>467.23999999999995</v>
      </c>
    </row>
    <row r="136" spans="5:9" s="2" customFormat="1" x14ac:dyDescent="0.2">
      <c r="E136" s="2">
        <v>2100</v>
      </c>
      <c r="G136" s="203" t="s">
        <v>158</v>
      </c>
      <c r="H136" s="202">
        <v>1146.02</v>
      </c>
      <c r="I136" s="202">
        <v>841.03</v>
      </c>
    </row>
    <row r="137" spans="5:9" s="2" customFormat="1" x14ac:dyDescent="0.2">
      <c r="E137" s="2">
        <v>2100</v>
      </c>
      <c r="G137" s="203" t="s">
        <v>159</v>
      </c>
      <c r="H137" s="202">
        <v>1337.03</v>
      </c>
      <c r="I137" s="202">
        <v>934.28</v>
      </c>
    </row>
    <row r="138" spans="5:9" s="2" customFormat="1" x14ac:dyDescent="0.2">
      <c r="E138" s="2">
        <v>2100</v>
      </c>
      <c r="G138" s="203" t="s">
        <v>160</v>
      </c>
      <c r="H138" s="202">
        <v>1846.37</v>
      </c>
      <c r="I138" s="202">
        <v>1308.07</v>
      </c>
    </row>
    <row r="139" spans="5:9" s="2" customFormat="1" x14ac:dyDescent="0.2">
      <c r="E139" s="2">
        <v>2100</v>
      </c>
      <c r="G139" s="203" t="s">
        <v>161</v>
      </c>
      <c r="H139" s="202">
        <v>255.92</v>
      </c>
      <c r="I139" s="202">
        <v>316.27</v>
      </c>
    </row>
    <row r="140" spans="5:9" s="2" customFormat="1" x14ac:dyDescent="0.2">
      <c r="E140" s="2">
        <v>2100</v>
      </c>
      <c r="G140" s="203" t="s">
        <v>162</v>
      </c>
      <c r="H140" s="202">
        <v>511.84</v>
      </c>
      <c r="I140" s="202">
        <v>632.54</v>
      </c>
    </row>
    <row r="141" spans="5:9" s="2" customFormat="1" x14ac:dyDescent="0.2">
      <c r="E141" s="2">
        <v>2100</v>
      </c>
      <c r="G141" s="203" t="s">
        <v>163</v>
      </c>
      <c r="H141" s="202">
        <v>765.26</v>
      </c>
      <c r="I141" s="202">
        <v>690.06</v>
      </c>
    </row>
    <row r="142" spans="5:9" s="2" customFormat="1" x14ac:dyDescent="0.2">
      <c r="E142" s="2">
        <v>2100</v>
      </c>
      <c r="G142" s="203" t="s">
        <v>164</v>
      </c>
      <c r="H142" s="202">
        <v>956.27</v>
      </c>
      <c r="I142" s="202">
        <v>783.31</v>
      </c>
    </row>
    <row r="143" spans="5:9" s="2" customFormat="1" x14ac:dyDescent="0.2">
      <c r="E143" s="2">
        <v>2100</v>
      </c>
      <c r="G143" s="203" t="s">
        <v>165</v>
      </c>
      <c r="H143" s="202">
        <v>1465.61</v>
      </c>
      <c r="I143" s="202">
        <v>1157.0999999999997</v>
      </c>
    </row>
    <row r="144" spans="5:9" s="2" customFormat="1" x14ac:dyDescent="0.2">
      <c r="E144" s="2">
        <v>2100</v>
      </c>
      <c r="G144" s="203" t="s">
        <v>166</v>
      </c>
      <c r="H144" s="202">
        <v>767.76</v>
      </c>
      <c r="I144" s="202">
        <v>948.81</v>
      </c>
    </row>
    <row r="145" spans="5:9" s="2" customFormat="1" x14ac:dyDescent="0.2">
      <c r="E145" s="2">
        <v>2100</v>
      </c>
      <c r="G145" s="203" t="s">
        <v>167</v>
      </c>
      <c r="H145" s="202">
        <v>1021.18</v>
      </c>
      <c r="I145" s="202">
        <v>1006.3299999999998</v>
      </c>
    </row>
    <row r="146" spans="5:9" s="2" customFormat="1" x14ac:dyDescent="0.2">
      <c r="E146" s="2">
        <v>1320</v>
      </c>
      <c r="G146" s="203" t="s">
        <v>66</v>
      </c>
      <c r="H146" s="202">
        <v>1109.99</v>
      </c>
      <c r="I146" s="202">
        <v>798.81999999999994</v>
      </c>
    </row>
    <row r="147" spans="5:9" s="2" customFormat="1" x14ac:dyDescent="0.2">
      <c r="E147" s="2">
        <v>1320</v>
      </c>
      <c r="G147" s="203" t="s">
        <v>67</v>
      </c>
      <c r="H147" s="202">
        <v>1997.98</v>
      </c>
      <c r="I147" s="202">
        <v>1437.88</v>
      </c>
    </row>
    <row r="148" spans="5:9" s="2" customFormat="1" x14ac:dyDescent="0.2">
      <c r="E148" s="2">
        <v>1320</v>
      </c>
      <c r="G148" s="203" t="s">
        <v>68</v>
      </c>
      <c r="H148" s="202">
        <v>2330.98</v>
      </c>
      <c r="I148" s="202">
        <v>1630.6</v>
      </c>
    </row>
    <row r="149" spans="5:9" s="2" customFormat="1" x14ac:dyDescent="0.2">
      <c r="E149" s="2">
        <v>1320</v>
      </c>
      <c r="G149" s="203" t="s">
        <v>69</v>
      </c>
      <c r="H149" s="202">
        <v>3218.97</v>
      </c>
      <c r="I149" s="202">
        <v>2269.66</v>
      </c>
    </row>
    <row r="150" spans="5:9" s="2" customFormat="1" x14ac:dyDescent="0.2">
      <c r="E150" s="2">
        <v>1320</v>
      </c>
      <c r="G150" s="203" t="s">
        <v>70</v>
      </c>
      <c r="H150" s="202" t="s">
        <v>43</v>
      </c>
      <c r="I150" s="202" t="s">
        <v>43</v>
      </c>
    </row>
    <row r="151" spans="5:9" s="2" customFormat="1" x14ac:dyDescent="0.2">
      <c r="E151" s="2">
        <v>1320</v>
      </c>
      <c r="G151" s="203" t="s">
        <v>71</v>
      </c>
      <c r="H151" s="202" t="s">
        <v>43</v>
      </c>
      <c r="I151" s="202" t="s">
        <v>43</v>
      </c>
    </row>
    <row r="152" spans="5:9" s="2" customFormat="1" x14ac:dyDescent="0.2">
      <c r="E152" s="2">
        <v>1320</v>
      </c>
      <c r="G152" s="203" t="s">
        <v>72</v>
      </c>
      <c r="H152" s="202">
        <v>1344.69</v>
      </c>
      <c r="I152" s="202">
        <v>955.32999999999993</v>
      </c>
    </row>
    <row r="153" spans="5:9" s="2" customFormat="1" x14ac:dyDescent="0.2">
      <c r="E153" s="2">
        <v>1320</v>
      </c>
      <c r="G153" s="203" t="s">
        <v>73</v>
      </c>
      <c r="H153" s="202">
        <v>1677.69</v>
      </c>
      <c r="I153" s="202">
        <v>1148.05</v>
      </c>
    </row>
    <row r="154" spans="5:9" s="2" customFormat="1" x14ac:dyDescent="0.2">
      <c r="E154" s="2">
        <v>1320</v>
      </c>
      <c r="G154" s="203" t="s">
        <v>74</v>
      </c>
      <c r="H154" s="202">
        <v>2565.6799999999998</v>
      </c>
      <c r="I154" s="202">
        <v>1787.11</v>
      </c>
    </row>
    <row r="155" spans="5:9" s="2" customFormat="1" x14ac:dyDescent="0.2">
      <c r="E155" s="2">
        <v>1320</v>
      </c>
      <c r="G155" s="203" t="s">
        <v>75</v>
      </c>
      <c r="H155" s="202" t="s">
        <v>43</v>
      </c>
      <c r="I155" s="202" t="s">
        <v>43</v>
      </c>
    </row>
    <row r="156" spans="5:9" s="2" customFormat="1" x14ac:dyDescent="0.2">
      <c r="E156" s="2">
        <v>1320</v>
      </c>
      <c r="G156" s="203" t="s">
        <v>76</v>
      </c>
      <c r="H156" s="202">
        <v>1801.39</v>
      </c>
      <c r="I156" s="202">
        <v>1271.6000000000001</v>
      </c>
    </row>
    <row r="157" spans="5:9" s="2" customFormat="1" x14ac:dyDescent="0.2">
      <c r="E157" s="2">
        <v>9999</v>
      </c>
      <c r="G157" s="203" t="s">
        <v>218</v>
      </c>
      <c r="H157" s="202" t="s">
        <v>43</v>
      </c>
      <c r="I157" s="202" t="s">
        <v>43</v>
      </c>
    </row>
    <row r="158" spans="5:9" s="2" customFormat="1" x14ac:dyDescent="0.2">
      <c r="E158" s="2">
        <v>9999</v>
      </c>
      <c r="G158" s="203" t="s">
        <v>219</v>
      </c>
      <c r="H158" s="202" t="s">
        <v>43</v>
      </c>
      <c r="I158" s="202" t="s">
        <v>43</v>
      </c>
    </row>
    <row r="159" spans="5:9" s="2" customFormat="1" x14ac:dyDescent="0.2">
      <c r="E159" s="2">
        <v>9999</v>
      </c>
      <c r="G159" s="203" t="s">
        <v>220</v>
      </c>
      <c r="H159" s="202" t="s">
        <v>43</v>
      </c>
      <c r="I159" s="202" t="s">
        <v>43</v>
      </c>
    </row>
    <row r="160" spans="5:9" s="2" customFormat="1" x14ac:dyDescent="0.2">
      <c r="E160" s="2">
        <v>9999</v>
      </c>
      <c r="G160" s="203" t="s">
        <v>221</v>
      </c>
      <c r="H160" s="202" t="s">
        <v>43</v>
      </c>
      <c r="I160" s="202" t="s">
        <v>43</v>
      </c>
    </row>
    <row r="161" spans="5:9" s="2" customFormat="1" x14ac:dyDescent="0.2">
      <c r="E161" s="2">
        <v>9999</v>
      </c>
      <c r="G161" s="203" t="s">
        <v>222</v>
      </c>
      <c r="H161" s="202">
        <v>177.12</v>
      </c>
      <c r="I161" s="202">
        <v>316.27</v>
      </c>
    </row>
    <row r="162" spans="5:9" s="2" customFormat="1" x14ac:dyDescent="0.2">
      <c r="E162" s="2">
        <v>9999</v>
      </c>
      <c r="G162" s="203" t="s">
        <v>223</v>
      </c>
      <c r="H162" s="202">
        <v>354.24</v>
      </c>
      <c r="I162" s="202">
        <v>632.54</v>
      </c>
    </row>
    <row r="163" spans="5:9" s="2" customFormat="1" x14ac:dyDescent="0.2">
      <c r="E163" s="2">
        <v>9999</v>
      </c>
      <c r="G163" s="203" t="s">
        <v>224</v>
      </c>
      <c r="H163" s="202" t="s">
        <v>43</v>
      </c>
      <c r="I163" s="202" t="s">
        <v>43</v>
      </c>
    </row>
    <row r="164" spans="5:9" s="2" customFormat="1" x14ac:dyDescent="0.2">
      <c r="E164" s="2">
        <v>9999</v>
      </c>
      <c r="G164" s="203" t="s">
        <v>225</v>
      </c>
      <c r="H164" s="202" t="s">
        <v>43</v>
      </c>
      <c r="I164" s="202" t="s">
        <v>43</v>
      </c>
    </row>
    <row r="165" spans="5:9" s="2" customFormat="1" x14ac:dyDescent="0.2">
      <c r="E165" s="2">
        <v>9999</v>
      </c>
      <c r="G165" s="203" t="s">
        <v>226</v>
      </c>
      <c r="H165" s="202" t="s">
        <v>43</v>
      </c>
      <c r="I165" s="202" t="s">
        <v>43</v>
      </c>
    </row>
    <row r="166" spans="5:9" s="2" customFormat="1" x14ac:dyDescent="0.2">
      <c r="E166" s="2">
        <v>9999</v>
      </c>
      <c r="G166" s="203" t="s">
        <v>227</v>
      </c>
      <c r="H166" s="202">
        <v>531.36</v>
      </c>
      <c r="I166" s="202">
        <v>948.81</v>
      </c>
    </row>
    <row r="167" spans="5:9" s="2" customFormat="1" x14ac:dyDescent="0.2">
      <c r="E167" s="2">
        <v>9999</v>
      </c>
      <c r="G167" s="203" t="s">
        <v>228</v>
      </c>
      <c r="H167" s="202" t="s">
        <v>43</v>
      </c>
      <c r="I167" s="202" t="s">
        <v>43</v>
      </c>
    </row>
    <row r="168" spans="5:9" s="2" customFormat="1" x14ac:dyDescent="0.2">
      <c r="E168" s="2">
        <v>5400</v>
      </c>
      <c r="G168" s="203" t="s">
        <v>77</v>
      </c>
      <c r="H168" s="202">
        <v>43.75</v>
      </c>
      <c r="I168" s="202">
        <v>43.75</v>
      </c>
    </row>
    <row r="169" spans="5:9" s="2" customFormat="1" x14ac:dyDescent="0.2">
      <c r="E169" s="2">
        <v>5400</v>
      </c>
      <c r="G169" s="203" t="s">
        <v>78</v>
      </c>
      <c r="H169" s="202">
        <v>78.75</v>
      </c>
      <c r="I169" s="202">
        <v>78.75</v>
      </c>
    </row>
    <row r="170" spans="5:9" s="2" customFormat="1" x14ac:dyDescent="0.2">
      <c r="E170" s="2">
        <v>5400</v>
      </c>
      <c r="G170" s="203" t="s">
        <v>79</v>
      </c>
      <c r="H170" s="202">
        <v>91.87</v>
      </c>
      <c r="I170" s="202">
        <v>91.87</v>
      </c>
    </row>
    <row r="171" spans="5:9" s="2" customFormat="1" x14ac:dyDescent="0.2">
      <c r="E171" s="2">
        <v>5400</v>
      </c>
      <c r="G171" s="203" t="s">
        <v>80</v>
      </c>
      <c r="H171" s="202">
        <v>126.87</v>
      </c>
      <c r="I171" s="202">
        <v>126.87</v>
      </c>
    </row>
    <row r="172" spans="5:9" s="2" customFormat="1" x14ac:dyDescent="0.2">
      <c r="E172" s="2">
        <v>5400</v>
      </c>
      <c r="G172" s="203" t="s">
        <v>81</v>
      </c>
      <c r="H172" s="202" t="s">
        <v>43</v>
      </c>
      <c r="I172" s="202" t="s">
        <v>43</v>
      </c>
    </row>
    <row r="173" spans="5:9" s="2" customFormat="1" x14ac:dyDescent="0.2">
      <c r="E173" s="2">
        <v>5400</v>
      </c>
      <c r="G173" s="203" t="s">
        <v>82</v>
      </c>
      <c r="H173" s="202" t="s">
        <v>43</v>
      </c>
      <c r="I173" s="202" t="s">
        <v>43</v>
      </c>
    </row>
    <row r="174" spans="5:9" s="2" customFormat="1" x14ac:dyDescent="0.2">
      <c r="E174" s="2">
        <v>5400</v>
      </c>
      <c r="G174" s="203" t="s">
        <v>83</v>
      </c>
      <c r="H174" s="202" t="s">
        <v>43</v>
      </c>
      <c r="I174" s="202" t="s">
        <v>43</v>
      </c>
    </row>
    <row r="175" spans="5:9" s="2" customFormat="1" x14ac:dyDescent="0.2">
      <c r="E175" s="2">
        <v>5400</v>
      </c>
      <c r="G175" s="203" t="s">
        <v>84</v>
      </c>
      <c r="H175" s="202" t="s">
        <v>43</v>
      </c>
      <c r="I175" s="202" t="s">
        <v>43</v>
      </c>
    </row>
    <row r="176" spans="5:9" s="2" customFormat="1" x14ac:dyDescent="0.2">
      <c r="E176" s="2">
        <v>5400</v>
      </c>
      <c r="G176" s="203" t="s">
        <v>85</v>
      </c>
      <c r="H176" s="202" t="s">
        <v>43</v>
      </c>
      <c r="I176" s="202" t="s">
        <v>43</v>
      </c>
    </row>
    <row r="177" spans="5:11" s="2" customFormat="1" x14ac:dyDescent="0.2">
      <c r="E177" s="2">
        <v>5400</v>
      </c>
      <c r="G177" s="203" t="s">
        <v>86</v>
      </c>
      <c r="H177" s="202" t="s">
        <v>43</v>
      </c>
      <c r="I177" s="202" t="s">
        <v>43</v>
      </c>
    </row>
    <row r="178" spans="5:11" s="2" customFormat="1" x14ac:dyDescent="0.2">
      <c r="E178" s="2">
        <v>5400</v>
      </c>
      <c r="G178" s="203" t="s">
        <v>87</v>
      </c>
      <c r="H178" s="202" t="s">
        <v>43</v>
      </c>
      <c r="I178" s="202" t="s">
        <v>43</v>
      </c>
    </row>
    <row r="179" spans="5:11" s="2" customFormat="1" x14ac:dyDescent="0.2">
      <c r="E179" s="2">
        <v>5300</v>
      </c>
      <c r="G179" s="203" t="s">
        <v>145</v>
      </c>
      <c r="H179" s="202">
        <v>17.190000000000001</v>
      </c>
      <c r="I179" s="202">
        <v>17.190000000000001</v>
      </c>
    </row>
    <row r="180" spans="5:11" s="2" customFormat="1" x14ac:dyDescent="0.2">
      <c r="E180" s="2">
        <v>5300</v>
      </c>
      <c r="G180" s="203" t="s">
        <v>146</v>
      </c>
      <c r="H180" s="202">
        <v>30.93</v>
      </c>
      <c r="I180" s="202">
        <v>30.93</v>
      </c>
    </row>
    <row r="181" spans="5:11" s="2" customFormat="1" x14ac:dyDescent="0.2">
      <c r="E181" s="2">
        <v>5300</v>
      </c>
      <c r="G181" s="203" t="s">
        <v>147</v>
      </c>
      <c r="H181" s="202">
        <v>36.090000000000003</v>
      </c>
      <c r="I181" s="202">
        <v>36.090000000000003</v>
      </c>
    </row>
    <row r="182" spans="5:11" s="2" customFormat="1" x14ac:dyDescent="0.2">
      <c r="E182" s="2">
        <v>5300</v>
      </c>
      <c r="G182" s="203" t="s">
        <v>148</v>
      </c>
      <c r="H182" s="202">
        <v>49.83</v>
      </c>
      <c r="I182" s="202">
        <v>49.83</v>
      </c>
    </row>
    <row r="183" spans="5:11" s="2" customFormat="1" x14ac:dyDescent="0.2">
      <c r="E183" s="2">
        <v>5300</v>
      </c>
      <c r="G183" s="203" t="s">
        <v>149</v>
      </c>
      <c r="H183" s="202" t="s">
        <v>43</v>
      </c>
      <c r="I183" s="202" t="s">
        <v>43</v>
      </c>
    </row>
    <row r="184" spans="5:11" s="2" customFormat="1" x14ac:dyDescent="0.2">
      <c r="E184" s="2">
        <v>5300</v>
      </c>
      <c r="G184" s="203" t="s">
        <v>150</v>
      </c>
      <c r="H184" s="202" t="s">
        <v>43</v>
      </c>
      <c r="I184" s="202" t="s">
        <v>43</v>
      </c>
    </row>
    <row r="185" spans="5:11" s="2" customFormat="1" x14ac:dyDescent="0.2">
      <c r="E185" s="2">
        <v>5300</v>
      </c>
      <c r="G185" s="203" t="s">
        <v>151</v>
      </c>
      <c r="H185" s="202" t="s">
        <v>43</v>
      </c>
      <c r="I185" s="202" t="s">
        <v>43</v>
      </c>
    </row>
    <row r="186" spans="5:11" s="2" customFormat="1" x14ac:dyDescent="0.2">
      <c r="E186" s="2">
        <v>5300</v>
      </c>
      <c r="G186" s="203" t="s">
        <v>152</v>
      </c>
      <c r="H186" s="202" t="s">
        <v>43</v>
      </c>
      <c r="I186" s="202" t="s">
        <v>43</v>
      </c>
      <c r="J186" s="118"/>
      <c r="K186" s="118"/>
    </row>
    <row r="187" spans="5:11" s="2" customFormat="1" x14ac:dyDescent="0.2">
      <c r="E187" s="2">
        <v>5300</v>
      </c>
      <c r="G187" s="203" t="s">
        <v>153</v>
      </c>
      <c r="H187" s="202" t="s">
        <v>43</v>
      </c>
      <c r="I187" s="202" t="s">
        <v>43</v>
      </c>
      <c r="J187" s="118"/>
      <c r="K187" s="118"/>
    </row>
    <row r="188" spans="5:11" s="2" customFormat="1" x14ac:dyDescent="0.2">
      <c r="E188" s="2">
        <v>5300</v>
      </c>
      <c r="G188" s="203" t="s">
        <v>154</v>
      </c>
      <c r="H188" s="202" t="s">
        <v>43</v>
      </c>
      <c r="I188" s="202" t="s">
        <v>43</v>
      </c>
      <c r="J188" s="118"/>
      <c r="K188" s="118"/>
    </row>
    <row r="189" spans="5:11" s="2" customFormat="1" x14ac:dyDescent="0.2">
      <c r="E189" s="2">
        <v>5300</v>
      </c>
      <c r="G189" s="203" t="s">
        <v>155</v>
      </c>
      <c r="H189" s="202" t="s">
        <v>43</v>
      </c>
      <c r="I189" s="202" t="s">
        <v>43</v>
      </c>
      <c r="J189" s="118"/>
      <c r="K189" s="118"/>
    </row>
    <row r="190" spans="5:11" s="2" customFormat="1" x14ac:dyDescent="0.2">
      <c r="J190" s="118"/>
      <c r="K190" s="118"/>
    </row>
    <row r="191" spans="5:11" s="2" customFormat="1" x14ac:dyDescent="0.2">
      <c r="J191" s="118"/>
      <c r="K191" s="118"/>
    </row>
    <row r="192" spans="5:11" s="2" customFormat="1" x14ac:dyDescent="0.2">
      <c r="J192" s="118"/>
      <c r="K192" s="118"/>
    </row>
    <row r="193" spans="10:11" s="2" customFormat="1" x14ac:dyDescent="0.2">
      <c r="J193" s="118"/>
      <c r="K193" s="118"/>
    </row>
    <row r="194" spans="10:11" s="2" customFormat="1" x14ac:dyDescent="0.2">
      <c r="J194" s="118"/>
      <c r="K194" s="118"/>
    </row>
    <row r="195" spans="10:11" s="2" customFormat="1" x14ac:dyDescent="0.2">
      <c r="J195" s="118"/>
      <c r="K195" s="118"/>
    </row>
    <row r="196" spans="10:11" s="2" customFormat="1" x14ac:dyDescent="0.2">
      <c r="J196" s="118"/>
      <c r="K196" s="118"/>
    </row>
    <row r="197" spans="10:11" s="2" customFormat="1" x14ac:dyDescent="0.2">
      <c r="J197" s="118"/>
      <c r="K197" s="118"/>
    </row>
    <row r="198" spans="10:11" s="2" customFormat="1" x14ac:dyDescent="0.2">
      <c r="J198" s="118"/>
      <c r="K198" s="118"/>
    </row>
    <row r="199" spans="10:11" s="2" customFormat="1" x14ac:dyDescent="0.2">
      <c r="J199" s="118"/>
      <c r="K199" s="118"/>
    </row>
    <row r="200" spans="10:11" s="2" customFormat="1" x14ac:dyDescent="0.2">
      <c r="J200" s="118"/>
      <c r="K200" s="118"/>
    </row>
    <row r="201" spans="10:11" s="2" customFormat="1" x14ac:dyDescent="0.2">
      <c r="J201" s="118"/>
      <c r="K201" s="118"/>
    </row>
    <row r="202" spans="10:11" s="2" customFormat="1" x14ac:dyDescent="0.2">
      <c r="J202" s="118"/>
      <c r="K202" s="118"/>
    </row>
    <row r="203" spans="10:11" s="2" customFormat="1" x14ac:dyDescent="0.2">
      <c r="J203" s="118"/>
      <c r="K203" s="118"/>
    </row>
    <row r="204" spans="10:11" s="2" customFormat="1" x14ac:dyDescent="0.2">
      <c r="J204" s="118"/>
      <c r="K204" s="118"/>
    </row>
    <row r="205" spans="10:11" s="2" customFormat="1" x14ac:dyDescent="0.2">
      <c r="J205" s="118"/>
      <c r="K205" s="118"/>
    </row>
    <row r="206" spans="10:11" s="2" customFormat="1" x14ac:dyDescent="0.2">
      <c r="J206" s="118"/>
      <c r="K206" s="118"/>
    </row>
    <row r="207" spans="10:11" s="2" customFormat="1" x14ac:dyDescent="0.2">
      <c r="J207" s="118"/>
      <c r="K207" s="118"/>
    </row>
    <row r="208" spans="10:11" s="2" customFormat="1" x14ac:dyDescent="0.2">
      <c r="J208" s="118"/>
      <c r="K208" s="118"/>
    </row>
    <row r="209" spans="10:11" s="2" customFormat="1" x14ac:dyDescent="0.2">
      <c r="J209" s="118"/>
      <c r="K209" s="118"/>
    </row>
    <row r="210" spans="10:11" s="2" customFormat="1" x14ac:dyDescent="0.2">
      <c r="J210" s="118"/>
      <c r="K210" s="118"/>
    </row>
    <row r="211" spans="10:11" s="2" customFormat="1" x14ac:dyDescent="0.2">
      <c r="J211" s="118"/>
      <c r="K211" s="118"/>
    </row>
    <row r="212" spans="10:11" s="2" customFormat="1" x14ac:dyDescent="0.2">
      <c r="J212" s="118"/>
      <c r="K212" s="118"/>
    </row>
    <row r="213" spans="10:11" s="2" customFormat="1" x14ac:dyDescent="0.2">
      <c r="J213" s="118"/>
      <c r="K213" s="118"/>
    </row>
    <row r="214" spans="10:11" s="2" customFormat="1" x14ac:dyDescent="0.2">
      <c r="J214" s="118"/>
      <c r="K214" s="118"/>
    </row>
    <row r="215" spans="10:11" s="2" customFormat="1" x14ac:dyDescent="0.2">
      <c r="J215" s="118"/>
      <c r="K215" s="118"/>
    </row>
    <row r="216" spans="10:11" s="2" customFormat="1" x14ac:dyDescent="0.2">
      <c r="J216" s="118"/>
      <c r="K216" s="118"/>
    </row>
    <row r="217" spans="10:11" s="2" customFormat="1" x14ac:dyDescent="0.2">
      <c r="J217" s="118"/>
      <c r="K217" s="118"/>
    </row>
    <row r="218" spans="10:11" s="2" customFormat="1" x14ac:dyDescent="0.2">
      <c r="J218" s="118"/>
      <c r="K218" s="118"/>
    </row>
    <row r="219" spans="10:11" s="2" customFormat="1" x14ac:dyDescent="0.2">
      <c r="J219" s="118"/>
      <c r="K219" s="118"/>
    </row>
    <row r="220" spans="10:11" s="2" customFormat="1" x14ac:dyDescent="0.2">
      <c r="J220" s="118"/>
      <c r="K220" s="118"/>
    </row>
    <row r="221" spans="10:11" s="2" customFormat="1" x14ac:dyDescent="0.2">
      <c r="J221" s="118"/>
      <c r="K221" s="118"/>
    </row>
    <row r="222" spans="10:11" s="2" customFormat="1" x14ac:dyDescent="0.2">
      <c r="J222" s="118"/>
      <c r="K222" s="118"/>
    </row>
    <row r="223" spans="10:11" s="2" customFormat="1" x14ac:dyDescent="0.2">
      <c r="J223" s="118"/>
      <c r="K223" s="118"/>
    </row>
    <row r="224" spans="10:11" s="2" customFormat="1" x14ac:dyDescent="0.2">
      <c r="J224" s="118"/>
      <c r="K224" s="118"/>
    </row>
    <row r="225" spans="1:11" s="2" customFormat="1" x14ac:dyDescent="0.2">
      <c r="J225" s="118"/>
      <c r="K225" s="118"/>
    </row>
    <row r="226" spans="1:11" s="2" customFormat="1" x14ac:dyDescent="0.2">
      <c r="J226" s="118"/>
      <c r="K226" s="118"/>
    </row>
    <row r="227" spans="1:11" s="2" customFormat="1" x14ac:dyDescent="0.2">
      <c r="J227" s="118"/>
      <c r="K227" s="118"/>
    </row>
    <row r="228" spans="1:11" s="2" customFormat="1" x14ac:dyDescent="0.2">
      <c r="J228" s="118"/>
      <c r="K228" s="118"/>
    </row>
    <row r="229" spans="1:11" s="2" customFormat="1" x14ac:dyDescent="0.2">
      <c r="J229" s="118"/>
      <c r="K229" s="118"/>
    </row>
    <row r="230" spans="1:11" s="2" customFormat="1" x14ac:dyDescent="0.2">
      <c r="J230" s="118"/>
      <c r="K230" s="118"/>
    </row>
    <row r="231" spans="1:11" s="2" customFormat="1" x14ac:dyDescent="0.2">
      <c r="J231" s="118"/>
      <c r="K231" s="118"/>
    </row>
    <row r="232" spans="1:11" s="118" customFormat="1" x14ac:dyDescent="0.2">
      <c r="A232" s="2"/>
      <c r="B232" s="2"/>
      <c r="C232" s="2"/>
      <c r="D232" s="2"/>
      <c r="E232" s="2"/>
      <c r="F232" s="2"/>
      <c r="G232" s="2"/>
      <c r="H232" s="2"/>
      <c r="I232" s="2"/>
    </row>
    <row r="233" spans="1:11" s="118" customFormat="1" x14ac:dyDescent="0.2">
      <c r="A233" s="2"/>
      <c r="B233" s="2"/>
      <c r="C233" s="2"/>
      <c r="D233" s="2"/>
      <c r="E233" s="2"/>
      <c r="F233" s="2"/>
      <c r="G233" s="2"/>
      <c r="H233" s="2"/>
      <c r="I233" s="2"/>
    </row>
    <row r="234" spans="1:11" s="118" customFormat="1" x14ac:dyDescent="0.2">
      <c r="A234" s="2"/>
      <c r="B234" s="2"/>
      <c r="C234" s="2"/>
      <c r="D234" s="2"/>
      <c r="E234" s="2"/>
      <c r="F234" s="2"/>
      <c r="G234" s="2"/>
      <c r="H234" s="2"/>
      <c r="I234" s="2"/>
    </row>
    <row r="235" spans="1:11" s="118" customFormat="1" x14ac:dyDescent="0.2">
      <c r="A235" s="2"/>
      <c r="B235" s="2"/>
      <c r="C235" s="2"/>
      <c r="D235" s="2"/>
      <c r="E235" s="2"/>
      <c r="F235" s="2"/>
      <c r="G235" s="2"/>
      <c r="H235" s="2"/>
      <c r="I235" s="2"/>
    </row>
    <row r="236" spans="1:11" s="118" customFormat="1" x14ac:dyDescent="0.2">
      <c r="A236" s="2"/>
      <c r="B236" s="2"/>
      <c r="C236" s="2"/>
      <c r="D236" s="2"/>
      <c r="E236" s="2"/>
      <c r="F236" s="2"/>
      <c r="G236" s="2"/>
      <c r="H236" s="2"/>
      <c r="I236" s="2"/>
    </row>
    <row r="237" spans="1:11" s="118" customFormat="1" x14ac:dyDescent="0.2">
      <c r="A237" s="2"/>
      <c r="B237" s="2"/>
      <c r="C237" s="2"/>
      <c r="D237" s="2"/>
      <c r="E237" s="2"/>
      <c r="F237" s="2"/>
      <c r="G237" s="2"/>
      <c r="H237" s="2"/>
      <c r="I237" s="2"/>
    </row>
    <row r="238" spans="1:11" s="118" customFormat="1" x14ac:dyDescent="0.2">
      <c r="A238" s="2"/>
      <c r="B238" s="2"/>
      <c r="C238" s="2"/>
      <c r="D238" s="2"/>
      <c r="E238" s="2"/>
      <c r="F238" s="2"/>
      <c r="G238" s="2"/>
      <c r="H238" s="2"/>
      <c r="I238" s="2"/>
    </row>
    <row r="239" spans="1:11" s="118" customFormat="1" x14ac:dyDescent="0.2">
      <c r="A239" s="2"/>
      <c r="B239" s="2"/>
      <c r="C239" s="2"/>
      <c r="D239" s="2"/>
      <c r="E239" s="2"/>
      <c r="F239" s="2"/>
      <c r="G239" s="2"/>
      <c r="H239" s="2"/>
      <c r="I239" s="2"/>
    </row>
    <row r="240" spans="1:11" s="118" customFormat="1" x14ac:dyDescent="0.2">
      <c r="A240" s="2"/>
      <c r="B240" s="2"/>
      <c r="C240" s="2"/>
      <c r="D240" s="2"/>
      <c r="E240" s="2"/>
      <c r="F240" s="2"/>
      <c r="G240" s="2"/>
      <c r="H240" s="2"/>
      <c r="I240" s="2"/>
    </row>
    <row r="241" spans="1:9" s="118" customFormat="1" x14ac:dyDescent="0.2">
      <c r="A241" s="2"/>
      <c r="B241" s="2"/>
      <c r="C241" s="2"/>
      <c r="D241" s="2"/>
      <c r="E241" s="2"/>
      <c r="F241" s="2"/>
      <c r="G241" s="2"/>
      <c r="H241" s="2"/>
      <c r="I241" s="2"/>
    </row>
    <row r="242" spans="1:9" s="118" customFormat="1" x14ac:dyDescent="0.2">
      <c r="A242" s="2"/>
      <c r="B242" s="2"/>
      <c r="C242" s="2"/>
      <c r="D242" s="2"/>
      <c r="E242" s="2"/>
      <c r="F242" s="2"/>
      <c r="G242" s="2"/>
      <c r="H242" s="2"/>
      <c r="I242" s="2"/>
    </row>
    <row r="243" spans="1:9" s="118" customFormat="1" x14ac:dyDescent="0.2">
      <c r="A243" s="2"/>
      <c r="B243" s="2"/>
      <c r="C243" s="2"/>
      <c r="D243" s="2"/>
      <c r="E243" s="2"/>
      <c r="F243" s="2"/>
      <c r="G243" s="2"/>
      <c r="H243" s="2"/>
      <c r="I243" s="2"/>
    </row>
    <row r="244" spans="1:9" s="118" customFormat="1" x14ac:dyDescent="0.2">
      <c r="A244" s="2"/>
      <c r="B244" s="2"/>
      <c r="C244" s="2"/>
      <c r="D244" s="2"/>
      <c r="E244" s="2"/>
      <c r="F244" s="2"/>
      <c r="G244" s="2"/>
      <c r="H244" s="2"/>
      <c r="I244" s="2"/>
    </row>
    <row r="245" spans="1:9" s="118" customFormat="1" x14ac:dyDescent="0.2">
      <c r="A245" s="2"/>
      <c r="B245" s="2"/>
      <c r="C245" s="2"/>
      <c r="D245" s="2"/>
      <c r="E245" s="2"/>
      <c r="F245" s="2"/>
      <c r="G245" s="2"/>
      <c r="H245" s="2"/>
      <c r="I245" s="2"/>
    </row>
    <row r="246" spans="1:9" s="118" customFormat="1" x14ac:dyDescent="0.2">
      <c r="A246" s="2"/>
      <c r="B246" s="2"/>
      <c r="C246" s="2"/>
      <c r="D246" s="2"/>
      <c r="E246" s="2"/>
      <c r="F246" s="2"/>
      <c r="G246" s="2"/>
      <c r="H246" s="2"/>
      <c r="I246" s="2"/>
    </row>
    <row r="247" spans="1:9" s="118" customFormat="1" x14ac:dyDescent="0.2">
      <c r="A247" s="2"/>
      <c r="B247" s="2"/>
      <c r="C247" s="2"/>
      <c r="D247" s="2"/>
      <c r="E247" s="2"/>
      <c r="F247" s="2"/>
      <c r="G247" s="2"/>
      <c r="H247" s="2"/>
      <c r="I247" s="2"/>
    </row>
    <row r="248" spans="1:9" s="118" customFormat="1" x14ac:dyDescent="0.2">
      <c r="A248" s="2"/>
      <c r="B248" s="2"/>
      <c r="C248" s="2"/>
      <c r="D248" s="2"/>
      <c r="E248" s="2"/>
      <c r="F248" s="2"/>
      <c r="G248" s="2"/>
      <c r="H248" s="2"/>
      <c r="I248" s="2"/>
    </row>
    <row r="249" spans="1:9" s="118" customFormat="1" x14ac:dyDescent="0.2">
      <c r="A249" s="2"/>
      <c r="B249" s="2"/>
      <c r="C249" s="2"/>
      <c r="D249" s="2"/>
      <c r="E249" s="2"/>
      <c r="F249" s="2"/>
      <c r="G249" s="2"/>
      <c r="H249" s="2"/>
      <c r="I249" s="2"/>
    </row>
    <row r="250" spans="1:9" s="118" customFormat="1" x14ac:dyDescent="0.2">
      <c r="A250" s="2"/>
      <c r="B250" s="2"/>
      <c r="C250" s="2"/>
      <c r="D250" s="2"/>
      <c r="E250" s="2"/>
      <c r="F250" s="2"/>
      <c r="G250" s="2"/>
      <c r="H250" s="2"/>
      <c r="I250" s="2"/>
    </row>
    <row r="251" spans="1:9" s="118" customFormat="1" x14ac:dyDescent="0.2">
      <c r="A251" s="2"/>
      <c r="B251" s="2"/>
      <c r="C251" s="2"/>
      <c r="D251" s="2"/>
      <c r="E251" s="2"/>
      <c r="F251" s="2"/>
      <c r="G251" s="2"/>
      <c r="H251" s="2"/>
      <c r="I251" s="2"/>
    </row>
    <row r="252" spans="1:9" s="118" customFormat="1" x14ac:dyDescent="0.2">
      <c r="A252" s="2"/>
      <c r="B252" s="2"/>
      <c r="C252" s="2"/>
      <c r="D252" s="2"/>
      <c r="E252" s="2"/>
      <c r="F252" s="2"/>
      <c r="G252" s="2"/>
      <c r="H252" s="2"/>
      <c r="I252" s="2"/>
    </row>
    <row r="253" spans="1:9" s="118" customFormat="1" x14ac:dyDescent="0.2">
      <c r="A253" s="2"/>
      <c r="B253" s="2"/>
      <c r="C253" s="2"/>
      <c r="D253" s="2"/>
      <c r="E253" s="2"/>
      <c r="F253" s="2"/>
      <c r="G253" s="2"/>
      <c r="H253" s="2"/>
      <c r="I253" s="2"/>
    </row>
    <row r="254" spans="1:9" s="118" customFormat="1" x14ac:dyDescent="0.2">
      <c r="A254" s="2"/>
      <c r="B254" s="2"/>
      <c r="C254" s="2"/>
      <c r="D254" s="2"/>
      <c r="E254" s="2"/>
      <c r="F254" s="2"/>
      <c r="G254" s="2"/>
      <c r="H254" s="2"/>
      <c r="I254" s="2"/>
    </row>
    <row r="255" spans="1:9" s="118" customFormat="1" x14ac:dyDescent="0.2">
      <c r="A255" s="2"/>
      <c r="B255" s="2"/>
      <c r="C255" s="2"/>
      <c r="D255" s="2"/>
      <c r="E255" s="2"/>
      <c r="F255" s="2"/>
      <c r="G255" s="2"/>
      <c r="H255" s="2"/>
      <c r="I255" s="2"/>
    </row>
    <row r="256" spans="1:9" s="118" customFormat="1" x14ac:dyDescent="0.2">
      <c r="A256" s="2"/>
      <c r="B256" s="2"/>
      <c r="C256" s="2"/>
      <c r="D256" s="2"/>
      <c r="E256" s="2"/>
      <c r="F256" s="2"/>
      <c r="G256" s="2"/>
      <c r="H256" s="2"/>
      <c r="I256" s="2"/>
    </row>
    <row r="257" spans="1:9" s="118" customFormat="1" x14ac:dyDescent="0.2">
      <c r="A257" s="2"/>
      <c r="B257" s="2"/>
      <c r="C257" s="2"/>
      <c r="D257" s="2"/>
      <c r="E257" s="2"/>
      <c r="F257" s="2"/>
      <c r="G257" s="2"/>
      <c r="H257" s="2"/>
      <c r="I257" s="2"/>
    </row>
    <row r="258" spans="1:9" s="118" customFormat="1" x14ac:dyDescent="0.2">
      <c r="A258" s="2"/>
      <c r="B258" s="2"/>
      <c r="C258" s="2"/>
      <c r="D258" s="2"/>
      <c r="E258" s="2"/>
      <c r="F258" s="2"/>
      <c r="G258" s="2"/>
      <c r="H258" s="2"/>
      <c r="I258" s="2"/>
    </row>
    <row r="259" spans="1:9" s="118" customFormat="1" x14ac:dyDescent="0.2">
      <c r="A259" s="2"/>
      <c r="B259" s="2"/>
      <c r="C259" s="2"/>
      <c r="D259" s="2"/>
      <c r="E259" s="2"/>
      <c r="F259" s="2"/>
      <c r="G259" s="2"/>
      <c r="H259" s="2"/>
      <c r="I259" s="2"/>
    </row>
    <row r="260" spans="1:9" s="118" customFormat="1" x14ac:dyDescent="0.2">
      <c r="A260" s="2"/>
      <c r="B260" s="2"/>
      <c r="C260" s="2"/>
      <c r="D260" s="2"/>
      <c r="E260" s="2"/>
      <c r="F260" s="2"/>
      <c r="G260" s="2"/>
      <c r="H260" s="2"/>
      <c r="I260" s="2"/>
    </row>
    <row r="261" spans="1:9" s="118" customFormat="1" x14ac:dyDescent="0.2">
      <c r="A261" s="2"/>
      <c r="B261" s="2"/>
      <c r="C261" s="2"/>
      <c r="D261" s="2"/>
      <c r="E261" s="2"/>
      <c r="F261" s="2"/>
      <c r="G261" s="2"/>
      <c r="H261" s="2"/>
      <c r="I261" s="2"/>
    </row>
    <row r="262" spans="1:9" s="118" customFormat="1" x14ac:dyDescent="0.2">
      <c r="A262" s="2"/>
      <c r="B262" s="2"/>
      <c r="C262" s="2"/>
      <c r="D262" s="2"/>
      <c r="E262" s="2"/>
      <c r="F262" s="2"/>
      <c r="G262" s="2"/>
      <c r="H262" s="2"/>
      <c r="I262" s="2"/>
    </row>
    <row r="263" spans="1:9" s="118" customFormat="1" x14ac:dyDescent="0.2">
      <c r="A263" s="2"/>
      <c r="B263" s="2"/>
      <c r="C263" s="2"/>
      <c r="D263" s="2"/>
      <c r="E263" s="2"/>
      <c r="F263" s="2"/>
      <c r="G263" s="2"/>
      <c r="H263" s="2"/>
      <c r="I263" s="2"/>
    </row>
    <row r="264" spans="1:9" s="118" customFormat="1" x14ac:dyDescent="0.2"/>
    <row r="265" spans="1:9" s="118" customFormat="1" x14ac:dyDescent="0.2"/>
    <row r="266" spans="1:9" s="118" customFormat="1" x14ac:dyDescent="0.2"/>
    <row r="267" spans="1:9" s="118" customFormat="1" x14ac:dyDescent="0.2"/>
    <row r="268" spans="1:9" s="118" customFormat="1" x14ac:dyDescent="0.2"/>
    <row r="269" spans="1:9" s="118" customFormat="1" x14ac:dyDescent="0.2"/>
    <row r="270" spans="1:9" s="118" customFormat="1" x14ac:dyDescent="0.2"/>
    <row r="271" spans="1:9" s="118" customFormat="1" x14ac:dyDescent="0.2"/>
    <row r="272" spans="1:9"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118" customFormat="1" x14ac:dyDescent="0.2"/>
    <row r="418" s="118" customFormat="1" x14ac:dyDescent="0.2"/>
    <row r="419" s="118" customFormat="1" x14ac:dyDescent="0.2"/>
    <row r="420" s="118" customFormat="1" x14ac:dyDescent="0.2"/>
    <row r="421" s="118" customFormat="1" x14ac:dyDescent="0.2"/>
    <row r="422" s="118" customFormat="1" x14ac:dyDescent="0.2"/>
    <row r="423" s="118" customFormat="1" x14ac:dyDescent="0.2"/>
    <row r="424" s="118" customFormat="1" x14ac:dyDescent="0.2"/>
    <row r="425" s="118" customFormat="1" x14ac:dyDescent="0.2"/>
    <row r="426" s="118" customFormat="1" x14ac:dyDescent="0.2"/>
    <row r="427" s="118" customFormat="1" x14ac:dyDescent="0.2"/>
    <row r="428" s="118" customFormat="1" x14ac:dyDescent="0.2"/>
    <row r="429" s="118" customFormat="1" x14ac:dyDescent="0.2"/>
    <row r="430" s="118" customFormat="1" x14ac:dyDescent="0.2"/>
    <row r="431" s="118" customFormat="1" x14ac:dyDescent="0.2"/>
    <row r="432" s="118" customFormat="1" x14ac:dyDescent="0.2"/>
    <row r="433" s="118" customFormat="1" x14ac:dyDescent="0.2"/>
    <row r="434" s="118" customFormat="1" x14ac:dyDescent="0.2"/>
    <row r="435" s="118" customFormat="1" x14ac:dyDescent="0.2"/>
    <row r="436" s="118" customFormat="1" x14ac:dyDescent="0.2"/>
    <row r="437" s="118" customFormat="1" x14ac:dyDescent="0.2"/>
    <row r="438" s="118" customFormat="1" x14ac:dyDescent="0.2"/>
    <row r="439" s="118" customFormat="1" x14ac:dyDescent="0.2"/>
    <row r="440" s="118" customFormat="1" x14ac:dyDescent="0.2"/>
    <row r="441" s="118" customFormat="1" x14ac:dyDescent="0.2"/>
    <row r="442" s="118" customFormat="1" x14ac:dyDescent="0.2"/>
    <row r="443" s="118" customFormat="1" x14ac:dyDescent="0.2"/>
    <row r="444" s="118" customFormat="1" x14ac:dyDescent="0.2"/>
    <row r="445" s="118" customFormat="1" x14ac:dyDescent="0.2"/>
    <row r="446" s="118" customFormat="1" x14ac:dyDescent="0.2"/>
    <row r="447" s="118" customFormat="1" x14ac:dyDescent="0.2"/>
    <row r="448" s="118" customFormat="1" x14ac:dyDescent="0.2"/>
    <row r="449" s="118" customFormat="1" x14ac:dyDescent="0.2"/>
    <row r="450" s="118" customFormat="1" x14ac:dyDescent="0.2"/>
    <row r="451" s="118" customFormat="1" x14ac:dyDescent="0.2"/>
    <row r="452" s="118" customFormat="1" x14ac:dyDescent="0.2"/>
    <row r="453" s="118" customFormat="1" x14ac:dyDescent="0.2"/>
    <row r="454" s="118" customFormat="1" x14ac:dyDescent="0.2"/>
    <row r="455" s="118" customFormat="1" x14ac:dyDescent="0.2"/>
    <row r="456" s="118" customFormat="1" x14ac:dyDescent="0.2"/>
    <row r="457" s="118" customFormat="1" x14ac:dyDescent="0.2"/>
    <row r="458" s="118" customFormat="1" x14ac:dyDescent="0.2"/>
    <row r="459" s="118" customFormat="1" x14ac:dyDescent="0.2"/>
    <row r="460" s="118" customFormat="1" x14ac:dyDescent="0.2"/>
    <row r="461" s="118" customFormat="1" x14ac:dyDescent="0.2"/>
    <row r="462" s="118" customFormat="1" x14ac:dyDescent="0.2"/>
    <row r="463" s="118" customFormat="1" x14ac:dyDescent="0.2"/>
    <row r="464" s="118" customFormat="1" x14ac:dyDescent="0.2"/>
    <row r="465" s="118" customFormat="1" x14ac:dyDescent="0.2"/>
    <row r="466" s="118" customFormat="1" x14ac:dyDescent="0.2"/>
    <row r="467" s="118" customFormat="1" x14ac:dyDescent="0.2"/>
    <row r="468" s="118" customFormat="1" x14ac:dyDescent="0.2"/>
    <row r="469" s="118" customFormat="1" x14ac:dyDescent="0.2"/>
    <row r="470" s="118" customFormat="1" x14ac:dyDescent="0.2"/>
    <row r="471" s="118" customFormat="1" x14ac:dyDescent="0.2"/>
    <row r="472" s="118" customFormat="1" x14ac:dyDescent="0.2"/>
    <row r="473" s="118" customFormat="1" x14ac:dyDescent="0.2"/>
    <row r="474" s="118" customFormat="1" x14ac:dyDescent="0.2"/>
    <row r="475" s="118" customFormat="1" x14ac:dyDescent="0.2"/>
    <row r="476" s="118" customFormat="1" x14ac:dyDescent="0.2"/>
    <row r="477" s="118" customFormat="1" x14ac:dyDescent="0.2"/>
    <row r="478" s="118" customFormat="1" x14ac:dyDescent="0.2"/>
    <row r="479" s="118" customFormat="1" x14ac:dyDescent="0.2"/>
    <row r="480" s="118" customFormat="1" x14ac:dyDescent="0.2"/>
    <row r="481" s="118" customFormat="1" x14ac:dyDescent="0.2"/>
    <row r="482" s="118" customFormat="1" x14ac:dyDescent="0.2"/>
    <row r="483" s="118" customFormat="1" x14ac:dyDescent="0.2"/>
    <row r="484" s="118" customFormat="1" x14ac:dyDescent="0.2"/>
    <row r="485" s="118" customFormat="1" x14ac:dyDescent="0.2"/>
    <row r="486" s="118" customFormat="1" x14ac:dyDescent="0.2"/>
    <row r="487" s="118" customFormat="1" x14ac:dyDescent="0.2"/>
    <row r="488" s="118" customFormat="1" x14ac:dyDescent="0.2"/>
    <row r="489" s="118" customFormat="1" x14ac:dyDescent="0.2"/>
    <row r="490" s="118" customFormat="1" x14ac:dyDescent="0.2"/>
    <row r="491" s="118" customFormat="1" x14ac:dyDescent="0.2"/>
    <row r="492" s="118" customFormat="1" x14ac:dyDescent="0.2"/>
    <row r="493" s="118" customFormat="1" x14ac:dyDescent="0.2"/>
    <row r="494" s="118" customFormat="1" x14ac:dyDescent="0.2"/>
    <row r="495" s="118" customFormat="1" x14ac:dyDescent="0.2"/>
    <row r="496" s="118" customFormat="1" x14ac:dyDescent="0.2"/>
    <row r="497" s="118" customFormat="1" x14ac:dyDescent="0.2"/>
    <row r="498" s="118" customFormat="1" x14ac:dyDescent="0.2"/>
    <row r="499" s="118" customFormat="1" x14ac:dyDescent="0.2"/>
    <row r="500" s="118" customFormat="1" x14ac:dyDescent="0.2"/>
    <row r="501" s="118" customFormat="1" x14ac:dyDescent="0.2"/>
    <row r="502" s="118" customFormat="1" x14ac:dyDescent="0.2"/>
    <row r="503" s="118" customFormat="1" x14ac:dyDescent="0.2"/>
    <row r="504" s="118" customFormat="1" x14ac:dyDescent="0.2"/>
    <row r="505" s="118" customFormat="1" x14ac:dyDescent="0.2"/>
    <row r="506" s="118" customFormat="1" x14ac:dyDescent="0.2"/>
    <row r="507" s="118" customFormat="1" x14ac:dyDescent="0.2"/>
    <row r="508" s="118" customFormat="1" x14ac:dyDescent="0.2"/>
    <row r="509" s="118" customFormat="1" x14ac:dyDescent="0.2"/>
    <row r="510" s="118" customFormat="1" x14ac:dyDescent="0.2"/>
    <row r="511" s="118" customFormat="1" x14ac:dyDescent="0.2"/>
    <row r="512"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pans="10:22" s="118" customFormat="1" x14ac:dyDescent="0.2"/>
    <row r="578" spans="10:22" s="118" customFormat="1" x14ac:dyDescent="0.2"/>
    <row r="579" spans="10:22" s="118" customFormat="1" x14ac:dyDescent="0.2"/>
    <row r="580" spans="10:22" s="118" customFormat="1" x14ac:dyDescent="0.2"/>
    <row r="581" spans="10:22" s="118" customFormat="1" x14ac:dyDescent="0.2"/>
    <row r="582" spans="10:22" s="118" customFormat="1" x14ac:dyDescent="0.2"/>
    <row r="583" spans="10:22" s="118" customFormat="1" x14ac:dyDescent="0.2"/>
    <row r="584" spans="10:22" s="118" customFormat="1" x14ac:dyDescent="0.2"/>
    <row r="585" spans="10:22" s="118" customFormat="1" x14ac:dyDescent="0.2"/>
    <row r="586" spans="10:22" s="118" customFormat="1" x14ac:dyDescent="0.2"/>
    <row r="587" spans="10:22" s="118" customFormat="1" x14ac:dyDescent="0.2"/>
    <row r="588" spans="10:22" s="118" customFormat="1" x14ac:dyDescent="0.2"/>
    <row r="589" spans="10:22" s="118" customFormat="1" x14ac:dyDescent="0.2"/>
    <row r="590" spans="10:22" s="118" customFormat="1" x14ac:dyDescent="0.2"/>
    <row r="591" spans="10:22" s="118" customFormat="1" x14ac:dyDescent="0.2"/>
    <row r="592" spans="10:22" s="25" customFormat="1" x14ac:dyDescent="0.2">
      <c r="J592" s="2"/>
      <c r="K592" s="118"/>
      <c r="L592" s="118"/>
      <c r="M592" s="118"/>
      <c r="N592" s="118"/>
      <c r="O592" s="118"/>
      <c r="P592" s="118"/>
      <c r="Q592" s="118"/>
      <c r="R592" s="2"/>
      <c r="S592" s="2"/>
      <c r="T592" s="2"/>
      <c r="U592" s="2"/>
      <c r="V592" s="2"/>
    </row>
  </sheetData>
  <sheetProtection sheet="1" objects="1" scenarios="1"/>
  <mergeCells count="25">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 ref="C3:I3"/>
    <mergeCell ref="C15:F15"/>
    <mergeCell ref="F29:G29"/>
    <mergeCell ref="F30:G30"/>
    <mergeCell ref="F23:G23"/>
    <mergeCell ref="F24:G24"/>
    <mergeCell ref="F25:G25"/>
    <mergeCell ref="F26:G26"/>
    <mergeCell ref="F27:G27"/>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C10:F10">
      <formula1>$D$50:$D$52</formula1>
    </dataValidation>
    <dataValidation type="list" allowBlank="1" showErrorMessage="1" promptTitle="Step 1:  Choose a health plan." prompt="_x000a_Step 2:  Enter the number of years of service credit that apply." sqref="WVL983059:WVN983060 WBT983059:WBV983060 VRX983059:VRZ983060 VIB983059:VID983060 UYF983059:UYH983060 UOJ983059:UOL983060 UEN983059:UEP983060 TUR983059:TUT983060 TKV983059:TKX983060 TAZ983059:TBB983060 SRD983059:SRF983060 SHH983059:SHJ983060 RXL983059:RXN983060 RNP983059:RNR983060 RDT983059:RDV983060 QTX983059:QTZ983060 QKB983059:QKD983060 QAF983059:QAH983060 PQJ983059:PQL983060 PGN983059:PGP983060 OWR983059:OWT983060 OMV983059:OMX983060 OCZ983059:ODB983060 NTD983059:NTF983060 NJH983059:NJJ983060 MZL983059:MZN983060 MPP983059:MPR983060 MFT983059:MFV983060 LVX983059:LVZ983060 LMB983059:LMD983060 LCF983059:LCH983060 KSJ983059:KSL983060 KIN983059:KIP983060 JYR983059:JYT983060 JOV983059:JOX983060 JEZ983059:JFB983060 IVD983059:IVF983060 ILH983059:ILJ983060 IBL983059:IBN983060 HRP983059:HRR983060 HHT983059:HHV983060 GXX983059:GXZ983060 GOB983059:GOD983060 GEF983059:GEH983060 FUJ983059:FUL983060 FKN983059:FKP983060 FAR983059:FAT983060 EQV983059:EQX983060 EGZ983059:EHB983060 DXD983059:DXF983060 DNH983059:DNJ983060 DDL983059:DDN983060 CTP983059:CTR983060 CJT983059:CJV983060 BZX983059:BZZ983060 BQB983059:BQD983060 BGF983059:BGH983060 AWJ983059:AWL983060 AMN983059:AMP983060 ACR983059:ACT983060 SV983059:SX983060 IZ983059:JB983060 C983059:F983060 WVL917523:WVN917524 WLP917523:WLR917524 WBT917523:WBV917524 VRX917523:VRZ917524 VIB917523:VID917524 UYF917523:UYH917524 UOJ917523:UOL917524 UEN917523:UEP917524 TUR917523:TUT917524 TKV917523:TKX917524 TAZ917523:TBB917524 SRD917523:SRF917524 SHH917523:SHJ917524 RXL917523:RXN917524 RNP917523:RNR917524 RDT917523:RDV917524 QTX917523:QTZ917524 QKB917523:QKD917524 QAF917523:QAH917524 PQJ917523:PQL917524 PGN917523:PGP917524 OWR917523:OWT917524 OMV917523:OMX917524 OCZ917523:ODB917524 NTD917523:NTF917524 NJH917523:NJJ917524 MZL917523:MZN917524 MPP917523:MPR917524 MFT917523:MFV917524 LVX917523:LVZ917524 LMB917523:LMD917524 LCF917523:LCH917524 KSJ917523:KSL917524 KIN917523:KIP917524 JYR917523:JYT917524 JOV917523:JOX917524 JEZ917523:JFB917524 IVD917523:IVF917524 ILH917523:ILJ917524 IBL917523:IBN917524 HRP917523:HRR917524 HHT917523:HHV917524 GXX917523:GXZ917524 GOB917523:GOD917524 GEF917523:GEH917524 FUJ917523:FUL917524 FKN917523:FKP917524 FAR917523:FAT917524 EQV917523:EQX917524 EGZ917523:EHB917524 DXD917523:DXF917524 DNH917523:DNJ917524 DDL917523:DDN917524 CTP917523:CTR917524 CJT917523:CJV917524 BZX917523:BZZ917524 BQB917523:BQD917524 BGF917523:BGH917524 AWJ917523:AWL917524 AMN917523:AMP917524 ACR917523:ACT917524 SV917523:SX917524 IZ917523:JB917524 C917523:F917524 WVL851987:WVN851988 WLP851987:WLR851988 WBT851987:WBV851988 VRX851987:VRZ851988 VIB851987:VID851988 UYF851987:UYH851988 UOJ851987:UOL851988 UEN851987:UEP851988 TUR851987:TUT851988 TKV851987:TKX851988 TAZ851987:TBB851988 SRD851987:SRF851988 SHH851987:SHJ851988 RXL851987:RXN851988 RNP851987:RNR851988 RDT851987:RDV851988 QTX851987:QTZ851988 QKB851987:QKD851988 QAF851987:QAH851988 PQJ851987:PQL851988 PGN851987:PGP851988 OWR851987:OWT851988 OMV851987:OMX851988 OCZ851987:ODB851988 NTD851987:NTF851988 NJH851987:NJJ851988 MZL851987:MZN851988 MPP851987:MPR851988 MFT851987:MFV851988 LVX851987:LVZ851988 LMB851987:LMD851988 LCF851987:LCH851988 KSJ851987:KSL851988 KIN851987:KIP851988 JYR851987:JYT851988 JOV851987:JOX851988 JEZ851987:JFB851988 IVD851987:IVF851988 ILH851987:ILJ851988 IBL851987:IBN851988 HRP851987:HRR851988 HHT851987:HHV851988 GXX851987:GXZ851988 GOB851987:GOD851988 GEF851987:GEH851988 FUJ851987:FUL851988 FKN851987:FKP851988 FAR851987:FAT851988 EQV851987:EQX851988 EGZ851987:EHB851988 DXD851987:DXF851988 DNH851987:DNJ851988 DDL851987:DDN851988 CTP851987:CTR851988 CJT851987:CJV851988 BZX851987:BZZ851988 BQB851987:BQD851988 BGF851987:BGH851988 AWJ851987:AWL851988 AMN851987:AMP851988 ACR851987:ACT851988 SV851987:SX851988 IZ851987:JB851988 C851987:F851988 WVL786451:WVN786452 WLP786451:WLR786452 WBT786451:WBV786452 VRX786451:VRZ786452 VIB786451:VID786452 UYF786451:UYH786452 UOJ786451:UOL786452 UEN786451:UEP786452 TUR786451:TUT786452 TKV786451:TKX786452 TAZ786451:TBB786452 SRD786451:SRF786452 SHH786451:SHJ786452 RXL786451:RXN786452 RNP786451:RNR786452 RDT786451:RDV786452 QTX786451:QTZ786452 QKB786451:QKD786452 QAF786451:QAH786452 PQJ786451:PQL786452 PGN786451:PGP786452 OWR786451:OWT786452 OMV786451:OMX786452 OCZ786451:ODB786452 NTD786451:NTF786452 NJH786451:NJJ786452 MZL786451:MZN786452 MPP786451:MPR786452 MFT786451:MFV786452 LVX786451:LVZ786452 LMB786451:LMD786452 LCF786451:LCH786452 KSJ786451:KSL786452 KIN786451:KIP786452 JYR786451:JYT786452 JOV786451:JOX786452 JEZ786451:JFB786452 IVD786451:IVF786452 ILH786451:ILJ786452 IBL786451:IBN786452 HRP786451:HRR786452 HHT786451:HHV786452 GXX786451:GXZ786452 GOB786451:GOD786452 GEF786451:GEH786452 FUJ786451:FUL786452 FKN786451:FKP786452 FAR786451:FAT786452 EQV786451:EQX786452 EGZ786451:EHB786452 DXD786451:DXF786452 DNH786451:DNJ786452 DDL786451:DDN786452 CTP786451:CTR786452 CJT786451:CJV786452 BZX786451:BZZ786452 BQB786451:BQD786452 BGF786451:BGH786452 AWJ786451:AWL786452 AMN786451:AMP786452 ACR786451:ACT786452 SV786451:SX786452 IZ786451:JB786452 C786451:F786452 WVL720915:WVN720916 WLP720915:WLR720916 WBT720915:WBV720916 VRX720915:VRZ720916 VIB720915:VID720916 UYF720915:UYH720916 UOJ720915:UOL720916 UEN720915:UEP720916 TUR720915:TUT720916 TKV720915:TKX720916 TAZ720915:TBB720916 SRD720915:SRF720916 SHH720915:SHJ720916 RXL720915:RXN720916 RNP720915:RNR720916 RDT720915:RDV720916 QTX720915:QTZ720916 QKB720915:QKD720916 QAF720915:QAH720916 PQJ720915:PQL720916 PGN720915:PGP720916 OWR720915:OWT720916 OMV720915:OMX720916 OCZ720915:ODB720916 NTD720915:NTF720916 NJH720915:NJJ720916 MZL720915:MZN720916 MPP720915:MPR720916 MFT720915:MFV720916 LVX720915:LVZ720916 LMB720915:LMD720916 LCF720915:LCH720916 KSJ720915:KSL720916 KIN720915:KIP720916 JYR720915:JYT720916 JOV720915:JOX720916 JEZ720915:JFB720916 IVD720915:IVF720916 ILH720915:ILJ720916 IBL720915:IBN720916 HRP720915:HRR720916 HHT720915:HHV720916 GXX720915:GXZ720916 GOB720915:GOD720916 GEF720915:GEH720916 FUJ720915:FUL720916 FKN720915:FKP720916 FAR720915:FAT720916 EQV720915:EQX720916 EGZ720915:EHB720916 DXD720915:DXF720916 DNH720915:DNJ720916 DDL720915:DDN720916 CTP720915:CTR720916 CJT720915:CJV720916 BZX720915:BZZ720916 BQB720915:BQD720916 BGF720915:BGH720916 AWJ720915:AWL720916 AMN720915:AMP720916 ACR720915:ACT720916 SV720915:SX720916 IZ720915:JB720916 C720915:F720916 WVL655379:WVN655380 WLP655379:WLR655380 WBT655379:WBV655380 VRX655379:VRZ655380 VIB655379:VID655380 UYF655379:UYH655380 UOJ655379:UOL655380 UEN655379:UEP655380 TUR655379:TUT655380 TKV655379:TKX655380 TAZ655379:TBB655380 SRD655379:SRF655380 SHH655379:SHJ655380 RXL655379:RXN655380 RNP655379:RNR655380 RDT655379:RDV655380 QTX655379:QTZ655380 QKB655379:QKD655380 QAF655379:QAH655380 PQJ655379:PQL655380 PGN655379:PGP655380 OWR655379:OWT655380 OMV655379:OMX655380 OCZ655379:ODB655380 NTD655379:NTF655380 NJH655379:NJJ655380 MZL655379:MZN655380 MPP655379:MPR655380 MFT655379:MFV655380 LVX655379:LVZ655380 LMB655379:LMD655380 LCF655379:LCH655380 KSJ655379:KSL655380 KIN655379:KIP655380 JYR655379:JYT655380 JOV655379:JOX655380 JEZ655379:JFB655380 IVD655379:IVF655380 ILH655379:ILJ655380 IBL655379:IBN655380 HRP655379:HRR655380 HHT655379:HHV655380 GXX655379:GXZ655380 GOB655379:GOD655380 GEF655379:GEH655380 FUJ655379:FUL655380 FKN655379:FKP655380 FAR655379:FAT655380 EQV655379:EQX655380 EGZ655379:EHB655380 DXD655379:DXF655380 DNH655379:DNJ655380 DDL655379:DDN655380 CTP655379:CTR655380 CJT655379:CJV655380 BZX655379:BZZ655380 BQB655379:BQD655380 BGF655379:BGH655380 AWJ655379:AWL655380 AMN655379:AMP655380 ACR655379:ACT655380 SV655379:SX655380 IZ655379:JB655380 C655379:F655380 WVL589843:WVN589844 WLP589843:WLR589844 WBT589843:WBV589844 VRX589843:VRZ589844 VIB589843:VID589844 UYF589843:UYH589844 UOJ589843:UOL589844 UEN589843:UEP589844 TUR589843:TUT589844 TKV589843:TKX589844 TAZ589843:TBB589844 SRD589843:SRF589844 SHH589843:SHJ589844 RXL589843:RXN589844 RNP589843:RNR589844 RDT589843:RDV589844 QTX589843:QTZ589844 QKB589843:QKD589844 QAF589843:QAH589844 PQJ589843:PQL589844 PGN589843:PGP589844 OWR589843:OWT589844 OMV589843:OMX589844 OCZ589843:ODB589844 NTD589843:NTF589844 NJH589843:NJJ589844 MZL589843:MZN589844 MPP589843:MPR589844 MFT589843:MFV589844 LVX589843:LVZ589844 LMB589843:LMD589844 LCF589843:LCH589844 KSJ589843:KSL589844 KIN589843:KIP589844 JYR589843:JYT589844 JOV589843:JOX589844 JEZ589843:JFB589844 IVD589843:IVF589844 ILH589843:ILJ589844 IBL589843:IBN589844 HRP589843:HRR589844 HHT589843:HHV589844 GXX589843:GXZ589844 GOB589843:GOD589844 GEF589843:GEH589844 FUJ589843:FUL589844 FKN589843:FKP589844 FAR589843:FAT589844 EQV589843:EQX589844 EGZ589843:EHB589844 DXD589843:DXF589844 DNH589843:DNJ589844 DDL589843:DDN589844 CTP589843:CTR589844 CJT589843:CJV589844 BZX589843:BZZ589844 BQB589843:BQD589844 BGF589843:BGH589844 AWJ589843:AWL589844 AMN589843:AMP589844 ACR589843:ACT589844 SV589843:SX589844 IZ589843:JB589844 C589843:F589844 WVL524307:WVN524308 WLP524307:WLR524308 WBT524307:WBV524308 VRX524307:VRZ524308 VIB524307:VID524308 UYF524307:UYH524308 UOJ524307:UOL524308 UEN524307:UEP524308 TUR524307:TUT524308 TKV524307:TKX524308 TAZ524307:TBB524308 SRD524307:SRF524308 SHH524307:SHJ524308 RXL524307:RXN524308 RNP524307:RNR524308 RDT524307:RDV524308 QTX524307:QTZ524308 QKB524307:QKD524308 QAF524307:QAH524308 PQJ524307:PQL524308 PGN524307:PGP524308 OWR524307:OWT524308 OMV524307:OMX524308 OCZ524307:ODB524308 NTD524307:NTF524308 NJH524307:NJJ524308 MZL524307:MZN524308 MPP524307:MPR524308 MFT524307:MFV524308 LVX524307:LVZ524308 LMB524307:LMD524308 LCF524307:LCH524308 KSJ524307:KSL524308 KIN524307:KIP524308 JYR524307:JYT524308 JOV524307:JOX524308 JEZ524307:JFB524308 IVD524307:IVF524308 ILH524307:ILJ524308 IBL524307:IBN524308 HRP524307:HRR524308 HHT524307:HHV524308 GXX524307:GXZ524308 GOB524307:GOD524308 GEF524307:GEH524308 FUJ524307:FUL524308 FKN524307:FKP524308 FAR524307:FAT524308 EQV524307:EQX524308 EGZ524307:EHB524308 DXD524307:DXF524308 DNH524307:DNJ524308 DDL524307:DDN524308 CTP524307:CTR524308 CJT524307:CJV524308 BZX524307:BZZ524308 BQB524307:BQD524308 BGF524307:BGH524308 AWJ524307:AWL524308 AMN524307:AMP524308 ACR524307:ACT524308 SV524307:SX524308 IZ524307:JB524308 C524307:F524308 WVL458771:WVN458772 WLP458771:WLR458772 WBT458771:WBV458772 VRX458771:VRZ458772 VIB458771:VID458772 UYF458771:UYH458772 UOJ458771:UOL458772 UEN458771:UEP458772 TUR458771:TUT458772 TKV458771:TKX458772 TAZ458771:TBB458772 SRD458771:SRF458772 SHH458771:SHJ458772 RXL458771:RXN458772 RNP458771:RNR458772 RDT458771:RDV458772 QTX458771:QTZ458772 QKB458771:QKD458772 QAF458771:QAH458772 PQJ458771:PQL458772 PGN458771:PGP458772 OWR458771:OWT458772 OMV458771:OMX458772 OCZ458771:ODB458772 NTD458771:NTF458772 NJH458771:NJJ458772 MZL458771:MZN458772 MPP458771:MPR458772 MFT458771:MFV458772 LVX458771:LVZ458772 LMB458771:LMD458772 LCF458771:LCH458772 KSJ458771:KSL458772 KIN458771:KIP458772 JYR458771:JYT458772 JOV458771:JOX458772 JEZ458771:JFB458772 IVD458771:IVF458772 ILH458771:ILJ458772 IBL458771:IBN458772 HRP458771:HRR458772 HHT458771:HHV458772 GXX458771:GXZ458772 GOB458771:GOD458772 GEF458771:GEH458772 FUJ458771:FUL458772 FKN458771:FKP458772 FAR458771:FAT458772 EQV458771:EQX458772 EGZ458771:EHB458772 DXD458771:DXF458772 DNH458771:DNJ458772 DDL458771:DDN458772 CTP458771:CTR458772 CJT458771:CJV458772 BZX458771:BZZ458772 BQB458771:BQD458772 BGF458771:BGH458772 AWJ458771:AWL458772 AMN458771:AMP458772 ACR458771:ACT458772 SV458771:SX458772 IZ458771:JB458772 C458771:F458772 WVL393235:WVN393236 WLP393235:WLR393236 WBT393235:WBV393236 VRX393235:VRZ393236 VIB393235:VID393236 UYF393235:UYH393236 UOJ393235:UOL393236 UEN393235:UEP393236 TUR393235:TUT393236 TKV393235:TKX393236 TAZ393235:TBB393236 SRD393235:SRF393236 SHH393235:SHJ393236 RXL393235:RXN393236 RNP393235:RNR393236 RDT393235:RDV393236 QTX393235:QTZ393236 QKB393235:QKD393236 QAF393235:QAH393236 PQJ393235:PQL393236 PGN393235:PGP393236 OWR393235:OWT393236 OMV393235:OMX393236 OCZ393235:ODB393236 NTD393235:NTF393236 NJH393235:NJJ393236 MZL393235:MZN393236 MPP393235:MPR393236 MFT393235:MFV393236 LVX393235:LVZ393236 LMB393235:LMD393236 LCF393235:LCH393236 KSJ393235:KSL393236 KIN393235:KIP393236 JYR393235:JYT393236 JOV393235:JOX393236 JEZ393235:JFB393236 IVD393235:IVF393236 ILH393235:ILJ393236 IBL393235:IBN393236 HRP393235:HRR393236 HHT393235:HHV393236 GXX393235:GXZ393236 GOB393235:GOD393236 GEF393235:GEH393236 FUJ393235:FUL393236 FKN393235:FKP393236 FAR393235:FAT393236 EQV393235:EQX393236 EGZ393235:EHB393236 DXD393235:DXF393236 DNH393235:DNJ393236 DDL393235:DDN393236 CTP393235:CTR393236 CJT393235:CJV393236 BZX393235:BZZ393236 BQB393235:BQD393236 BGF393235:BGH393236 AWJ393235:AWL393236 AMN393235:AMP393236 ACR393235:ACT393236 SV393235:SX393236 IZ393235:JB393236 C393235:F393236 WVL327699:WVN327700 WLP327699:WLR327700 WBT327699:WBV327700 VRX327699:VRZ327700 VIB327699:VID327700 UYF327699:UYH327700 UOJ327699:UOL327700 UEN327699:UEP327700 TUR327699:TUT327700 TKV327699:TKX327700 TAZ327699:TBB327700 SRD327699:SRF327700 SHH327699:SHJ327700 RXL327699:RXN327700 RNP327699:RNR327700 RDT327699:RDV327700 QTX327699:QTZ327700 QKB327699:QKD327700 QAF327699:QAH327700 PQJ327699:PQL327700 PGN327699:PGP327700 OWR327699:OWT327700 OMV327699:OMX327700 OCZ327699:ODB327700 NTD327699:NTF327700 NJH327699:NJJ327700 MZL327699:MZN327700 MPP327699:MPR327700 MFT327699:MFV327700 LVX327699:LVZ327700 LMB327699:LMD327700 LCF327699:LCH327700 KSJ327699:KSL327700 KIN327699:KIP327700 JYR327699:JYT327700 JOV327699:JOX327700 JEZ327699:JFB327700 IVD327699:IVF327700 ILH327699:ILJ327700 IBL327699:IBN327700 HRP327699:HRR327700 HHT327699:HHV327700 GXX327699:GXZ327700 GOB327699:GOD327700 GEF327699:GEH327700 FUJ327699:FUL327700 FKN327699:FKP327700 FAR327699:FAT327700 EQV327699:EQX327700 EGZ327699:EHB327700 DXD327699:DXF327700 DNH327699:DNJ327700 DDL327699:DDN327700 CTP327699:CTR327700 CJT327699:CJV327700 BZX327699:BZZ327700 BQB327699:BQD327700 BGF327699:BGH327700 AWJ327699:AWL327700 AMN327699:AMP327700 ACR327699:ACT327700 SV327699:SX327700 IZ327699:JB327700 C327699:F327700 WVL262163:WVN262164 WLP262163:WLR262164 WBT262163:WBV262164 VRX262163:VRZ262164 VIB262163:VID262164 UYF262163:UYH262164 UOJ262163:UOL262164 UEN262163:UEP262164 TUR262163:TUT262164 TKV262163:TKX262164 TAZ262163:TBB262164 SRD262163:SRF262164 SHH262163:SHJ262164 RXL262163:RXN262164 RNP262163:RNR262164 RDT262163:RDV262164 QTX262163:QTZ262164 QKB262163:QKD262164 QAF262163:QAH262164 PQJ262163:PQL262164 PGN262163:PGP262164 OWR262163:OWT262164 OMV262163:OMX262164 OCZ262163:ODB262164 NTD262163:NTF262164 NJH262163:NJJ262164 MZL262163:MZN262164 MPP262163:MPR262164 MFT262163:MFV262164 LVX262163:LVZ262164 LMB262163:LMD262164 LCF262163:LCH262164 KSJ262163:KSL262164 KIN262163:KIP262164 JYR262163:JYT262164 JOV262163:JOX262164 JEZ262163:JFB262164 IVD262163:IVF262164 ILH262163:ILJ262164 IBL262163:IBN262164 HRP262163:HRR262164 HHT262163:HHV262164 GXX262163:GXZ262164 GOB262163:GOD262164 GEF262163:GEH262164 FUJ262163:FUL262164 FKN262163:FKP262164 FAR262163:FAT262164 EQV262163:EQX262164 EGZ262163:EHB262164 DXD262163:DXF262164 DNH262163:DNJ262164 DDL262163:DDN262164 CTP262163:CTR262164 CJT262163:CJV262164 BZX262163:BZZ262164 BQB262163:BQD262164 BGF262163:BGH262164 AWJ262163:AWL262164 AMN262163:AMP262164 ACR262163:ACT262164 SV262163:SX262164 IZ262163:JB262164 C262163:F262164 WVL196627:WVN196628 WLP196627:WLR196628 WBT196627:WBV196628 VRX196627:VRZ196628 VIB196627:VID196628 UYF196627:UYH196628 UOJ196627:UOL196628 UEN196627:UEP196628 TUR196627:TUT196628 TKV196627:TKX196628 TAZ196627:TBB196628 SRD196627:SRF196628 SHH196627:SHJ196628 RXL196627:RXN196628 RNP196627:RNR196628 RDT196627:RDV196628 QTX196627:QTZ196628 QKB196627:QKD196628 QAF196627:QAH196628 PQJ196627:PQL196628 PGN196627:PGP196628 OWR196627:OWT196628 OMV196627:OMX196628 OCZ196627:ODB196628 NTD196627:NTF196628 NJH196627:NJJ196628 MZL196627:MZN196628 MPP196627:MPR196628 MFT196627:MFV196628 LVX196627:LVZ196628 LMB196627:LMD196628 LCF196627:LCH196628 KSJ196627:KSL196628 KIN196627:KIP196628 JYR196627:JYT196628 JOV196627:JOX196628 JEZ196627:JFB196628 IVD196627:IVF196628 ILH196627:ILJ196628 IBL196627:IBN196628 HRP196627:HRR196628 HHT196627:HHV196628 GXX196627:GXZ196628 GOB196627:GOD196628 GEF196627:GEH196628 FUJ196627:FUL196628 FKN196627:FKP196628 FAR196627:FAT196628 EQV196627:EQX196628 EGZ196627:EHB196628 DXD196627:DXF196628 DNH196627:DNJ196628 DDL196627:DDN196628 CTP196627:CTR196628 CJT196627:CJV196628 BZX196627:BZZ196628 BQB196627:BQD196628 BGF196627:BGH196628 AWJ196627:AWL196628 AMN196627:AMP196628 ACR196627:ACT196628 SV196627:SX196628 IZ196627:JB196628 C196627:F196628 WVL131091:WVN131092 WLP131091:WLR131092 WBT131091:WBV131092 VRX131091:VRZ131092 VIB131091:VID131092 UYF131091:UYH131092 UOJ131091:UOL131092 UEN131091:UEP131092 TUR131091:TUT131092 TKV131091:TKX131092 TAZ131091:TBB131092 SRD131091:SRF131092 SHH131091:SHJ131092 RXL131091:RXN131092 RNP131091:RNR131092 RDT131091:RDV131092 QTX131091:QTZ131092 QKB131091:QKD131092 QAF131091:QAH131092 PQJ131091:PQL131092 PGN131091:PGP131092 OWR131091:OWT131092 OMV131091:OMX131092 OCZ131091:ODB131092 NTD131091:NTF131092 NJH131091:NJJ131092 MZL131091:MZN131092 MPP131091:MPR131092 MFT131091:MFV131092 LVX131091:LVZ131092 LMB131091:LMD131092 LCF131091:LCH131092 KSJ131091:KSL131092 KIN131091:KIP131092 JYR131091:JYT131092 JOV131091:JOX131092 JEZ131091:JFB131092 IVD131091:IVF131092 ILH131091:ILJ131092 IBL131091:IBN131092 HRP131091:HRR131092 HHT131091:HHV131092 GXX131091:GXZ131092 GOB131091:GOD131092 GEF131091:GEH131092 FUJ131091:FUL131092 FKN131091:FKP131092 FAR131091:FAT131092 EQV131091:EQX131092 EGZ131091:EHB131092 DXD131091:DXF131092 DNH131091:DNJ131092 DDL131091:DDN131092 CTP131091:CTR131092 CJT131091:CJV131092 BZX131091:BZZ131092 BQB131091:BQD131092 BGF131091:BGH131092 AWJ131091:AWL131092 AMN131091:AMP131092 ACR131091:ACT131092 SV131091:SX131092 IZ131091:JB131092 C131091:F131092 WVL65555:WVN65556 WLP65555:WLR65556 WBT65555:WBV65556 VRX65555:VRZ65556 VIB65555:VID65556 UYF65555:UYH65556 UOJ65555:UOL65556 UEN65555:UEP65556 TUR65555:TUT65556 TKV65555:TKX65556 TAZ65555:TBB65556 SRD65555:SRF65556 SHH65555:SHJ65556 RXL65555:RXN65556 RNP65555:RNR65556 RDT65555:RDV65556 QTX65555:QTZ65556 QKB65555:QKD65556 QAF65555:QAH65556 PQJ65555:PQL65556 PGN65555:PGP65556 OWR65555:OWT65556 OMV65555:OMX65556 OCZ65555:ODB65556 NTD65555:NTF65556 NJH65555:NJJ65556 MZL65555:MZN65556 MPP65555:MPR65556 MFT65555:MFV65556 LVX65555:LVZ65556 LMB65555:LMD65556 LCF65555:LCH65556 KSJ65555:KSL65556 KIN65555:KIP65556 JYR65555:JYT65556 JOV65555:JOX65556 JEZ65555:JFB65556 IVD65555:IVF65556 ILH65555:ILJ65556 IBL65555:IBN65556 HRP65555:HRR65556 HHT65555:HHV65556 GXX65555:GXZ65556 GOB65555:GOD65556 GEF65555:GEH65556 FUJ65555:FUL65556 FKN65555:FKP65556 FAR65555:FAT65556 EQV65555:EQX65556 EGZ65555:EHB65556 DXD65555:DXF65556 DNH65555:DNJ65556 DDL65555:DDN65556 CTP65555:CTR65556 CJT65555:CJV65556 BZX65555:BZZ65556 BQB65555:BQD65556 BGF65555:BGH65556 AWJ65555:AWL65556 AMN65555:AMP65556 ACR65555:ACT65556 SV65555:SX65556 IZ65555:JB65556 C65555:F65556 WVL13:WVN14 WLP13:WLR14 WBT13:WBV14 VRX13:VRZ14 VIB13:VID14 UYF13:UYH14 UOJ13:UOL14 UEN13:UEP14 TUR13:TUT14 TKV13:TKX14 TAZ13:TBB14 SRD13:SRF14 SHH13:SHJ14 RXL13:RXN14 RNP13:RNR14 RDT13:RDV14 QTX13:QTZ14 QKB13:QKD14 QAF13:QAH14 PQJ13:PQL14 PGN13:PGP14 OWR13:OWT14 OMV13:OMX14 OCZ13:ODB14 NTD13:NTF14 NJH13:NJJ14 MZL13:MZN14 MPP13:MPR14 MFT13:MFV14 LVX13:LVZ14 LMB13:LMD14 LCF13:LCH14 KSJ13:KSL14 KIN13:KIP14 JYR13:JYT14 JOV13:JOX14 JEZ13:JFB14 IVD13:IVF14 ILH13:ILJ14 IBL13:IBN14 HRP13:HRR14 HHT13:HHV14 GXX13:GXZ14 GOB13:GOD14 GEF13:GEH14 FUJ13:FUL14 FKN13:FKP14 FAR13:FAT14 EQV13:EQX14 EGZ13:EHB14 DXD13:DXF14 DNH13:DNJ14 DDL13:DDN14 CTP13:CTR14 CJT13:CJV14 BZX13:BZZ14 BQB13:BQD14 BGF13:BGH14 AWJ13:AWL14 AMN13:AMP14 ACR13:ACT14 SV13:SX14 IZ13:JB14 C14:F14 WLP983059:WLR983060">
      <formula1>$G$55:$G$65</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50" zoomScaleNormal="150" workbookViewId="0">
      <selection activeCell="P27" sqref="P27"/>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x14ac:dyDescent="0.2">
      <c r="A1" s="242" t="s">
        <v>252</v>
      </c>
      <c r="B1" s="242"/>
      <c r="C1" s="242"/>
      <c r="D1" s="242"/>
      <c r="E1" s="242"/>
      <c r="F1" s="242"/>
      <c r="G1" s="242"/>
      <c r="H1" s="242"/>
      <c r="I1" s="242"/>
      <c r="J1" s="242"/>
      <c r="K1" s="242"/>
      <c r="L1" s="242"/>
      <c r="M1" s="242"/>
      <c r="N1" s="242"/>
      <c r="O1" s="242"/>
      <c r="P1" s="242"/>
      <c r="Q1" s="242"/>
      <c r="R1" s="242"/>
      <c r="S1" s="29"/>
      <c r="T1" s="29"/>
      <c r="U1" s="29"/>
      <c r="V1" s="29"/>
      <c r="W1" s="30"/>
      <c r="X1" s="30"/>
      <c r="Y1" s="30"/>
      <c r="Z1" s="30"/>
    </row>
    <row r="2" spans="1:26" s="31" customFormat="1" ht="3" customHeight="1" x14ac:dyDescent="0.2">
      <c r="A2" s="32"/>
      <c r="B2" s="32"/>
      <c r="C2" s="32"/>
      <c r="D2" s="128"/>
      <c r="E2" s="128"/>
      <c r="F2" s="32"/>
      <c r="G2" s="32"/>
      <c r="H2" s="32"/>
      <c r="I2" s="32"/>
      <c r="J2" s="32"/>
      <c r="K2" s="32"/>
      <c r="L2" s="32"/>
      <c r="M2" s="32"/>
      <c r="N2" s="32"/>
      <c r="O2" s="32"/>
      <c r="P2" s="32"/>
      <c r="Q2" s="160"/>
      <c r="R2" s="160"/>
      <c r="S2" s="29"/>
      <c r="T2" s="29"/>
      <c r="U2" s="29"/>
      <c r="V2" s="29"/>
      <c r="W2" s="30"/>
      <c r="X2" s="30"/>
      <c r="Y2" s="30"/>
      <c r="Z2" s="30"/>
    </row>
    <row r="3" spans="1:26" ht="4.5" customHeight="1" x14ac:dyDescent="0.2"/>
    <row r="4" spans="1:26" ht="14.25" customHeight="1" x14ac:dyDescent="0.2">
      <c r="E4" s="243" t="s">
        <v>126</v>
      </c>
      <c r="F4" s="244"/>
      <c r="G4" s="183">
        <f>'Medical, Dental Estimator'!H17</f>
        <v>1</v>
      </c>
      <c r="H4" s="185" t="s">
        <v>230</v>
      </c>
      <c r="I4" s="184"/>
      <c r="J4" s="186"/>
      <c r="K4" s="187"/>
      <c r="L4" s="188"/>
      <c r="M4" s="188"/>
      <c r="N4" s="188"/>
      <c r="O4" s="188"/>
      <c r="Q4" s="35"/>
      <c r="T4" s="35"/>
      <c r="U4" s="35"/>
      <c r="V4" s="35"/>
    </row>
    <row r="5" spans="1:26" ht="6.7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84" customHeight="1" thickBot="1" x14ac:dyDescent="0.25">
      <c r="A6" s="38"/>
      <c r="B6" s="246" t="s">
        <v>243</v>
      </c>
      <c r="C6" s="247"/>
      <c r="D6" s="245" t="s">
        <v>250</v>
      </c>
      <c r="E6" s="247"/>
      <c r="F6" s="245" t="s">
        <v>244</v>
      </c>
      <c r="G6" s="247"/>
      <c r="H6" s="245" t="s">
        <v>245</v>
      </c>
      <c r="I6" s="247"/>
      <c r="J6" s="204" t="s">
        <v>251</v>
      </c>
      <c r="K6" s="245" t="s">
        <v>246</v>
      </c>
      <c r="L6" s="248"/>
      <c r="M6" s="245" t="s">
        <v>247</v>
      </c>
      <c r="N6" s="248"/>
      <c r="O6" s="245" t="s">
        <v>248</v>
      </c>
      <c r="P6" s="247"/>
      <c r="Q6" s="245" t="s">
        <v>249</v>
      </c>
      <c r="R6" s="246"/>
      <c r="S6" s="39"/>
      <c r="T6" s="39"/>
      <c r="U6" s="39"/>
      <c r="V6" s="39"/>
      <c r="W6" s="40"/>
      <c r="X6" s="40"/>
      <c r="Y6" s="40"/>
      <c r="Z6" s="40"/>
    </row>
    <row r="7" spans="1:26" ht="38.25" customHeight="1" thickTop="1" x14ac:dyDescent="0.2">
      <c r="B7" s="161" t="s">
        <v>98</v>
      </c>
      <c r="C7" s="64" t="s">
        <v>229</v>
      </c>
      <c r="D7" s="162" t="s">
        <v>98</v>
      </c>
      <c r="E7" s="64" t="s">
        <v>229</v>
      </c>
      <c r="F7" s="162" t="s">
        <v>98</v>
      </c>
      <c r="G7" s="64" t="s">
        <v>229</v>
      </c>
      <c r="H7" s="162" t="s">
        <v>98</v>
      </c>
      <c r="I7" s="64" t="s">
        <v>229</v>
      </c>
      <c r="J7" s="163" t="s">
        <v>98</v>
      </c>
      <c r="K7" s="162" t="s">
        <v>98</v>
      </c>
      <c r="L7" s="64" t="s">
        <v>229</v>
      </c>
      <c r="M7" s="162" t="s">
        <v>98</v>
      </c>
      <c r="N7" s="64" t="s">
        <v>229</v>
      </c>
      <c r="O7" s="162" t="s">
        <v>98</v>
      </c>
      <c r="P7" s="64" t="s">
        <v>229</v>
      </c>
      <c r="Q7" s="162" t="s">
        <v>98</v>
      </c>
      <c r="R7" s="189" t="s">
        <v>229</v>
      </c>
      <c r="S7" s="190"/>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231</v>
      </c>
      <c r="B9" s="164" t="str">
        <f>IF(B10=" ","$0.00",B10)</f>
        <v>$0.00</v>
      </c>
      <c r="C9" s="165"/>
      <c r="D9" s="164">
        <f>IF(D10=" ","$0.00",D10)</f>
        <v>169.43999999999994</v>
      </c>
      <c r="E9" s="165"/>
      <c r="F9" s="164">
        <f>IF(F10=" ","$0.00",F10)</f>
        <v>241.72000000000003</v>
      </c>
      <c r="G9" s="165"/>
      <c r="H9" s="164">
        <f>IF(H10=" ","$0.00",H10)</f>
        <v>311.16999999999996</v>
      </c>
      <c r="I9" s="165"/>
      <c r="J9" s="166">
        <f>IF(J10=" ","$0.00",J10)</f>
        <v>95.869999999999948</v>
      </c>
      <c r="K9" s="240" t="s">
        <v>43</v>
      </c>
      <c r="L9" s="241"/>
      <c r="M9" s="240" t="s">
        <v>43</v>
      </c>
      <c r="N9" s="241"/>
      <c r="O9" s="240" t="s">
        <v>43</v>
      </c>
      <c r="P9" s="241"/>
      <c r="Q9" s="240" t="s">
        <v>43</v>
      </c>
      <c r="R9" s="241"/>
      <c r="S9" s="49"/>
      <c r="T9" s="49"/>
      <c r="U9" s="49"/>
      <c r="V9" s="49"/>
      <c r="W9" s="50"/>
      <c r="X9" s="50"/>
      <c r="Y9" s="50"/>
      <c r="Z9" s="50"/>
    </row>
    <row r="10" spans="1:26" s="50" customFormat="1" ht="12" customHeight="1" x14ac:dyDescent="0.25">
      <c r="A10" s="52" t="s">
        <v>88</v>
      </c>
      <c r="B10" s="167" t="str">
        <f>IF(H93-(G4*J93)&gt;0,H93-(ROUND(G4*J93,2))," ")</f>
        <v xml:space="preserve"> </v>
      </c>
      <c r="C10" s="168"/>
      <c r="D10" s="167">
        <f>IF(H126-(G4*J126)&gt;0,H126-(ROUND(G4*J126,2))," ")</f>
        <v>169.43999999999994</v>
      </c>
      <c r="E10" s="168"/>
      <c r="F10" s="167">
        <f>IF(H104-(G4*J104)&gt;0,H104-(ROUND(G4*J104,2))," ")</f>
        <v>241.72000000000003</v>
      </c>
      <c r="G10" s="168"/>
      <c r="H10" s="167">
        <f>IF(H137-(G4*J137)&gt;0,H137-(ROUND(G4*J137,2))," ")</f>
        <v>311.16999999999996</v>
      </c>
      <c r="I10" s="168"/>
      <c r="J10" s="169">
        <f>IF(H60-(G4*J60)&gt;0,H60-(ROUND(G4*J60,2))," ")</f>
        <v>95.869999999999948</v>
      </c>
      <c r="K10" s="170"/>
      <c r="L10" s="171"/>
      <c r="M10" s="170"/>
      <c r="N10" s="171"/>
      <c r="O10" s="170"/>
      <c r="P10" s="171"/>
      <c r="Q10" s="170"/>
      <c r="R10" s="171"/>
    </row>
    <row r="11" spans="1:26" s="26" customFormat="1" ht="12" customHeight="1" x14ac:dyDescent="0.25">
      <c r="A11" s="48" t="s">
        <v>232</v>
      </c>
      <c r="B11" s="164" t="str">
        <f>IF(B12=" ","$0.00",B12)</f>
        <v>$0.00</v>
      </c>
      <c r="C11" s="165"/>
      <c r="D11" s="164">
        <f>IF(D12=" ","$0.00",D12)</f>
        <v>304.99</v>
      </c>
      <c r="E11" s="165"/>
      <c r="F11" s="164">
        <f>IF(F12=" ","$0.00",F12)</f>
        <v>435.09000000000003</v>
      </c>
      <c r="G11" s="165"/>
      <c r="H11" s="164">
        <f>IF(H12=" ","$0.00",H12)</f>
        <v>560.09999999999991</v>
      </c>
      <c r="I11" s="165"/>
      <c r="J11" s="166">
        <f>IF(J12=" ","$0.00",J12)</f>
        <v>172.55999999999995</v>
      </c>
      <c r="K11" s="240" t="s">
        <v>43</v>
      </c>
      <c r="L11" s="241"/>
      <c r="M11" s="240" t="s">
        <v>43</v>
      </c>
      <c r="N11" s="241"/>
      <c r="O11" s="240" t="s">
        <v>43</v>
      </c>
      <c r="P11" s="241"/>
      <c r="Q11" s="240" t="s">
        <v>43</v>
      </c>
      <c r="R11" s="241"/>
      <c r="S11" s="28"/>
      <c r="T11" s="28"/>
      <c r="U11" s="28"/>
      <c r="V11" s="28"/>
      <c r="W11" s="27"/>
      <c r="X11" s="27"/>
      <c r="Y11" s="27"/>
      <c r="Z11" s="27"/>
    </row>
    <row r="12" spans="1:26" s="27" customFormat="1" ht="12" customHeight="1" x14ac:dyDescent="0.25">
      <c r="A12" s="52" t="s">
        <v>89</v>
      </c>
      <c r="B12" s="167" t="str">
        <f>IF(H94-(G4*J94)&gt;0,H94-(ROUND(G4*J94,2))," ")</f>
        <v xml:space="preserve"> </v>
      </c>
      <c r="C12" s="168"/>
      <c r="D12" s="167">
        <f>IF(H127-(G4*J127)&gt;0,H127-(ROUND(G4*J127,2))," ")</f>
        <v>304.99</v>
      </c>
      <c r="E12" s="168"/>
      <c r="F12" s="167">
        <f>IF(H105-(G4*J105)&gt;0,H105-(ROUND(G4*J105,2)), " ")</f>
        <v>435.09000000000003</v>
      </c>
      <c r="G12" s="168"/>
      <c r="H12" s="167">
        <f>IF(H138-(G4*J138)&gt;0,H138-(ROUND(G4*J138,2))," ")</f>
        <v>560.09999999999991</v>
      </c>
      <c r="I12" s="168"/>
      <c r="J12" s="169">
        <f>IF(H61-(G4*J61)&gt;0,H61-(ROUND(G4*J61,2))," ")</f>
        <v>172.55999999999995</v>
      </c>
      <c r="K12" s="170"/>
      <c r="L12" s="171"/>
      <c r="M12" s="170"/>
      <c r="N12" s="171"/>
      <c r="O12" s="170"/>
      <c r="P12" s="171"/>
      <c r="Q12" s="170"/>
      <c r="R12" s="171"/>
    </row>
    <row r="13" spans="1:26" s="26" customFormat="1" ht="12" customHeight="1" x14ac:dyDescent="0.25">
      <c r="A13" s="48" t="s">
        <v>233</v>
      </c>
      <c r="B13" s="164" t="str">
        <f>IF(B14=" ","$0.00",B14)</f>
        <v>$0.00</v>
      </c>
      <c r="C13" s="165"/>
      <c r="D13" s="164">
        <f>IF(D14=" ","$0.00",D14)</f>
        <v>402.75</v>
      </c>
      <c r="E13" s="165"/>
      <c r="F13" s="164">
        <f>IF(F14=" ","$0.00",F14)</f>
        <v>554.53</v>
      </c>
      <c r="G13" s="165"/>
      <c r="H13" s="164">
        <f>IF(H14=" ","$0.00",H14)</f>
        <v>700.38000000000011</v>
      </c>
      <c r="I13" s="165"/>
      <c r="J13" s="166">
        <f>IF(J14=" ","$0.00",J14)</f>
        <v>248.25000000000011</v>
      </c>
      <c r="K13" s="240" t="s">
        <v>43</v>
      </c>
      <c r="L13" s="241"/>
      <c r="M13" s="240" t="s">
        <v>43</v>
      </c>
      <c r="N13" s="241"/>
      <c r="O13" s="240" t="s">
        <v>43</v>
      </c>
      <c r="P13" s="241"/>
      <c r="Q13" s="240" t="s">
        <v>43</v>
      </c>
      <c r="R13" s="241"/>
      <c r="S13" s="28"/>
      <c r="T13" s="28"/>
      <c r="U13" s="28"/>
      <c r="V13" s="28"/>
      <c r="W13" s="27"/>
      <c r="X13" s="27"/>
      <c r="Y13" s="27"/>
      <c r="Z13" s="27"/>
    </row>
    <row r="14" spans="1:26" s="27" customFormat="1" ht="12" customHeight="1" x14ac:dyDescent="0.25">
      <c r="A14" s="52" t="s">
        <v>90</v>
      </c>
      <c r="B14" s="167" t="str">
        <f>IF(H95-(G4*J95)&gt;0,H95-(ROUND(G4*J95,2))," ")</f>
        <v xml:space="preserve"> </v>
      </c>
      <c r="C14" s="168"/>
      <c r="D14" s="167">
        <f>IF(H128-(G4*J128)&gt;0,H128-(ROUND(G4*J128,2))," ")</f>
        <v>402.75</v>
      </c>
      <c r="E14" s="168"/>
      <c r="F14" s="167">
        <f>IF(H106-(G4*J106)&gt;0,H106-(ROUND(G4*J106,2))," ")</f>
        <v>554.53</v>
      </c>
      <c r="G14" s="168"/>
      <c r="H14" s="167">
        <f>IF(H139-(G4*J139)&gt;0,H139-(ROUND(G4*J139,2))," ")</f>
        <v>700.38000000000011</v>
      </c>
      <c r="I14" s="168"/>
      <c r="J14" s="169">
        <f>IF(H62-(G4*J62)&gt;0,H62-(ROUND(G4*J62,2))," ")</f>
        <v>248.25000000000011</v>
      </c>
      <c r="K14" s="170"/>
      <c r="L14" s="171"/>
      <c r="M14" s="170"/>
      <c r="N14" s="171"/>
      <c r="O14" s="170"/>
      <c r="P14" s="171"/>
      <c r="Q14" s="170"/>
      <c r="R14" s="171"/>
    </row>
    <row r="15" spans="1:26" s="26" customFormat="1" ht="12" customHeight="1" x14ac:dyDescent="0.25">
      <c r="A15" s="48" t="s">
        <v>234</v>
      </c>
      <c r="B15" s="164" t="str">
        <f>IF(B16=" ","$0.00",B16)</f>
        <v>$0.00</v>
      </c>
      <c r="C15" s="165"/>
      <c r="D15" s="164">
        <f>IF(D16=" ","$0.00",D16)</f>
        <v>538.29999999999995</v>
      </c>
      <c r="E15" s="165"/>
      <c r="F15" s="164">
        <f>IF(F16=" ","$0.00",F16)</f>
        <v>747.90000000000009</v>
      </c>
      <c r="G15" s="165"/>
      <c r="H15" s="164">
        <f>IF(H16=" ","$0.00",H16)</f>
        <v>949.31</v>
      </c>
      <c r="I15" s="165"/>
      <c r="J15" s="166">
        <f>IF(J16=" ","$0.00",J16)</f>
        <v>324.94000000000005</v>
      </c>
      <c r="K15" s="240" t="s">
        <v>43</v>
      </c>
      <c r="L15" s="241"/>
      <c r="M15" s="240" t="s">
        <v>43</v>
      </c>
      <c r="N15" s="241"/>
      <c r="O15" s="240" t="s">
        <v>43</v>
      </c>
      <c r="P15" s="241"/>
      <c r="Q15" s="240" t="s">
        <v>43</v>
      </c>
      <c r="R15" s="241"/>
      <c r="S15" s="28"/>
      <c r="T15" s="28"/>
      <c r="U15" s="28"/>
      <c r="V15" s="28"/>
      <c r="W15" s="27"/>
      <c r="X15" s="27"/>
      <c r="Y15" s="27"/>
      <c r="Z15" s="27"/>
    </row>
    <row r="16" spans="1:26" s="27" customFormat="1" ht="12" customHeight="1" x14ac:dyDescent="0.25">
      <c r="A16" s="52" t="s">
        <v>91</v>
      </c>
      <c r="B16" s="167" t="str">
        <f>IF(H96-(G4*J96)&gt;0,H96-(ROUND(G4*J96,2))," ")</f>
        <v xml:space="preserve"> </v>
      </c>
      <c r="C16" s="168"/>
      <c r="D16" s="167">
        <f>IF(H129-(G4*J129)&gt;0,H129-(ROUND(G4*J129,2))," ")</f>
        <v>538.29999999999995</v>
      </c>
      <c r="E16" s="168"/>
      <c r="F16" s="167">
        <f>IF(H107-(G4*J107)&gt;0,H107-(ROUND(G4*J107,2))," ")</f>
        <v>747.90000000000009</v>
      </c>
      <c r="G16" s="168"/>
      <c r="H16" s="167">
        <f>IF(H140-(G4*J140)&gt;0,H140-(ROUND(G4*J140,2))," ")</f>
        <v>949.31</v>
      </c>
      <c r="I16" s="168"/>
      <c r="J16" s="172">
        <f>IF(H63-(G4*J63)&gt;0,H63-(ROUND(G4*J63,2))," ")</f>
        <v>324.94000000000005</v>
      </c>
      <c r="K16" s="170"/>
      <c r="L16" s="171"/>
      <c r="M16" s="170"/>
      <c r="N16" s="171"/>
      <c r="O16" s="170"/>
      <c r="P16" s="171"/>
      <c r="Q16" s="170"/>
      <c r="R16" s="171"/>
    </row>
    <row r="17" spans="1:26" s="55" customFormat="1" ht="12" customHeight="1" x14ac:dyDescent="0.25">
      <c r="A17" s="48" t="s">
        <v>235</v>
      </c>
      <c r="B17" s="240" t="s">
        <v>43</v>
      </c>
      <c r="C17" s="241"/>
      <c r="D17" s="164" t="str">
        <f>IF(D18=" ","$0.00",D18)</f>
        <v>$0.00</v>
      </c>
      <c r="E17" s="173">
        <f>IF(D17="$0.00",IF(ROUND(G4*J130,2)-H130&lt;B59,ROUND(G4*J130,2)-H130,B59)," ")</f>
        <v>60.349999999999994</v>
      </c>
      <c r="F17" s="240" t="s">
        <v>43</v>
      </c>
      <c r="G17" s="241"/>
      <c r="H17" s="240" t="s">
        <v>43</v>
      </c>
      <c r="I17" s="241"/>
      <c r="J17" s="175" t="s">
        <v>43</v>
      </c>
      <c r="K17" s="164">
        <f>IF(K18=" ","$0.00",K18)</f>
        <v>272.43000000000006</v>
      </c>
      <c r="L17" s="174" t="str">
        <f>IF(K17="$0.00",IF(ROUND(G4*J119,2)-H119&lt;B59,ROUND(G4*J119,2)-H119,B59)," ")</f>
        <v xml:space="preserve"> </v>
      </c>
      <c r="M17" s="164">
        <f>IF(M18=" ","$0.00",M18)</f>
        <v>140.43</v>
      </c>
      <c r="N17" s="174" t="str">
        <f>IF(M17="$0.00",IF(ROUND(G4*J75,2)-H75&lt;B59,ROUND(G4*J75,2)-H75,B59)," ")</f>
        <v xml:space="preserve"> </v>
      </c>
      <c r="O17" s="164" t="str">
        <f>IF(O18=" ","$0.00",O18)</f>
        <v>$0.00</v>
      </c>
      <c r="P17" s="173">
        <f>IF(O17="$0.00",IF(ROUND(G4*J86,2)-H86&lt;B59,ROUND(G4*J86,2)-H86,B59)," ")</f>
        <v>122.98999999999998</v>
      </c>
      <c r="Q17" s="164" t="str">
        <f>IF(Q18=" ","$0.00",Q18)</f>
        <v>$0.00</v>
      </c>
      <c r="R17" s="173">
        <f>IF(Q17="$0.00",IF(ROUND(G4*J185,2)-H185&lt;B59,ROUND(G4*J185,2)-H185,B59)," ")</f>
        <v>139.14999999999998</v>
      </c>
      <c r="S17" s="53"/>
      <c r="T17" s="53"/>
      <c r="U17" s="53"/>
      <c r="V17" s="53"/>
      <c r="W17" s="54"/>
      <c r="X17" s="54"/>
      <c r="Y17" s="54"/>
      <c r="Z17" s="54"/>
    </row>
    <row r="18" spans="1:26" s="54" customFormat="1" ht="12" customHeight="1" x14ac:dyDescent="0.25">
      <c r="A18" s="52" t="s">
        <v>92</v>
      </c>
      <c r="B18" s="170"/>
      <c r="C18" s="171"/>
      <c r="D18" s="167" t="str">
        <f>IF(H130-(G4*J130)&gt;0,H130-(ROUND(G4*J130,2))," ")</f>
        <v xml:space="preserve"> </v>
      </c>
      <c r="E18" s="168"/>
      <c r="F18" s="167"/>
      <c r="G18" s="168"/>
      <c r="H18" s="170"/>
      <c r="I18" s="171"/>
      <c r="J18" s="176"/>
      <c r="K18" s="167">
        <f>IF(H119-(G4*J119)&gt;0,H119-(ROUND(G4*J119,2))," ")</f>
        <v>272.43000000000006</v>
      </c>
      <c r="L18" s="168"/>
      <c r="M18" s="167">
        <f>IF(H75-(G4*J75)&gt;0,H75-(ROUND(G4*J75,2))," ")</f>
        <v>140.43</v>
      </c>
      <c r="N18" s="168"/>
      <c r="O18" s="177" t="str">
        <f>IF(H86-(G4*J86)&gt;0,H86-(ROUND(G4*J86,2))," ")</f>
        <v xml:space="preserve"> </v>
      </c>
      <c r="P18" s="178"/>
      <c r="Q18" s="177" t="str">
        <f>IF(H185-(G4*J185)&gt;0,H185-(ROUND(G4*J185,2))," ")</f>
        <v xml:space="preserve"> </v>
      </c>
      <c r="R18" s="178"/>
    </row>
    <row r="19" spans="1:26" s="55" customFormat="1" ht="12" customHeight="1" x14ac:dyDescent="0.25">
      <c r="A19" s="48" t="s">
        <v>236</v>
      </c>
      <c r="B19" s="240" t="s">
        <v>43</v>
      </c>
      <c r="C19" s="241"/>
      <c r="D19" s="164" t="str">
        <f>IF(D20=" ","$0.00",D20)</f>
        <v>$0.00</v>
      </c>
      <c r="E19" s="173">
        <f>IF(D19="$0.00",IF(ROUND(G4*J131,2)-H131&lt;B60,ROUND(G4*J131,2)-H131,B60)," ")</f>
        <v>120.69999999999999</v>
      </c>
      <c r="F19" s="240" t="s">
        <v>43</v>
      </c>
      <c r="G19" s="241"/>
      <c r="H19" s="240" t="s">
        <v>43</v>
      </c>
      <c r="I19" s="241"/>
      <c r="J19" s="175" t="s">
        <v>43</v>
      </c>
      <c r="K19" s="164">
        <f>IF(K20=" ","$0.00",K20)</f>
        <v>544.86000000000013</v>
      </c>
      <c r="L19" s="174" t="str">
        <f>IF(K19="$0.00",IF(ROUND(G4*J120,2)-H120&lt;B60,ROUND(G4*J120,2)-H120,B60)," ")</f>
        <v xml:space="preserve"> </v>
      </c>
      <c r="M19" s="164">
        <f>IF(M20=" ","$0.00",M20)</f>
        <v>280.86</v>
      </c>
      <c r="N19" s="174" t="str">
        <f>IF(M19="$0.00",IF(ROUND(G4*J76,2)-H76&lt;B60,ROUND(G4*J76,2)-H76,B60)," ")</f>
        <v xml:space="preserve"> </v>
      </c>
      <c r="O19" s="164" t="str">
        <f>IF(O20=" ","$0.00",O20)</f>
        <v>$0.00</v>
      </c>
      <c r="P19" s="173">
        <f>IF(O19="$0.00",IF(ROUND(G4*J87,2)-H87&lt;B60,ROUND(G4*J87,2)-H87,B60)," ")</f>
        <v>245.97999999999996</v>
      </c>
      <c r="Q19" s="164" t="str">
        <f>IF(Q20=" ","$0.00",Q20)</f>
        <v>$0.00</v>
      </c>
      <c r="R19" s="173">
        <f>IF(Q19="$0.00",IF(ROUND(G4*J186,2)-H186&lt;B60,ROUND(G4*J186,2)-H186,B60)," ")</f>
        <v>278.29999999999995</v>
      </c>
      <c r="S19" s="53"/>
      <c r="T19" s="53"/>
      <c r="U19" s="53"/>
      <c r="V19" s="53"/>
      <c r="W19" s="54"/>
      <c r="X19" s="54"/>
      <c r="Y19" s="54"/>
      <c r="Z19" s="54"/>
    </row>
    <row r="20" spans="1:26" s="54" customFormat="1" ht="12" customHeight="1" x14ac:dyDescent="0.25">
      <c r="A20" s="52" t="s">
        <v>93</v>
      </c>
      <c r="B20" s="170"/>
      <c r="C20" s="171"/>
      <c r="D20" s="167" t="str">
        <f>IF(H131-(G4*J131)&gt;0,H131-(ROUND(G4*J131,2))," ")</f>
        <v xml:space="preserve"> </v>
      </c>
      <c r="E20" s="168"/>
      <c r="F20" s="167"/>
      <c r="G20" s="168"/>
      <c r="H20" s="170"/>
      <c r="I20" s="171"/>
      <c r="J20" s="176"/>
      <c r="K20" s="167">
        <f>IF(H120-(G4*J120)&gt;0,H120-(ROUND(G4*J120,2))," ")</f>
        <v>544.86000000000013</v>
      </c>
      <c r="L20" s="168"/>
      <c r="M20" s="167">
        <f>IF(H76-(G4*J76)&gt;0,H76-(ROUND(G4*J76,2))," ")</f>
        <v>280.86</v>
      </c>
      <c r="N20" s="168"/>
      <c r="O20" s="177" t="str">
        <f>IF(H87-(G4*J87)&gt;0,H87-(ROUND(G4*J87,2))," ")</f>
        <v xml:space="preserve"> </v>
      </c>
      <c r="P20" s="178"/>
      <c r="Q20" s="177" t="str">
        <f>IF(H186-(G4*J186)&gt;0,H186-(ROUND(G4*J186,2))," ")</f>
        <v xml:space="preserve"> </v>
      </c>
      <c r="R20" s="178"/>
    </row>
    <row r="21" spans="1:26" s="55" customFormat="1" ht="12" customHeight="1" x14ac:dyDescent="0.25">
      <c r="A21" s="48" t="s">
        <v>237</v>
      </c>
      <c r="B21" s="164" t="str">
        <f>IF(B22=" ","$0.00",B22)</f>
        <v>$0.00</v>
      </c>
      <c r="C21" s="173">
        <f>IF(B21="$0.00",IF(ROUND(G4*J99,2)-H99&lt;B61,ROUND(G4*J99,2)-H99,B61)," ")</f>
        <v>119.25</v>
      </c>
      <c r="D21" s="164">
        <f>IF(D22=" ","$0.00",D22)</f>
        <v>75.200000000000045</v>
      </c>
      <c r="E21" s="173" t="str">
        <f>IF(D21="$0.00",IF(ROUND(G4*J132,2)-H132&lt;B61,ROUND(G4*J132,2)-H132,B61)," ")</f>
        <v xml:space="preserve"> </v>
      </c>
      <c r="F21" s="164">
        <f>IF(F22=" ","$0.00",F22)</f>
        <v>54.220000000000027</v>
      </c>
      <c r="G21" s="174" t="str">
        <f>IF(F21="$0.00",IF(ROUND(G4*J110,2)-H110&lt;B61,ROUND(G4*J110,2)-H110,B61)," ")</f>
        <v xml:space="preserve"> </v>
      </c>
      <c r="H21" s="164">
        <f>IF(H22=" ","$0.00",H22)</f>
        <v>389.36</v>
      </c>
      <c r="I21" s="174" t="str">
        <f>IF(H21="$0.00",IF(ROUND(G4*J143,2)-H143&gt;=0,ROUND(G4*J143,2)-H143," ")," ")</f>
        <v xml:space="preserve"> </v>
      </c>
      <c r="J21" s="175" t="s">
        <v>43</v>
      </c>
      <c r="K21" s="240" t="s">
        <v>43</v>
      </c>
      <c r="L21" s="241"/>
      <c r="M21" s="240" t="s">
        <v>43</v>
      </c>
      <c r="N21" s="241"/>
      <c r="O21" s="240" t="s">
        <v>43</v>
      </c>
      <c r="P21" s="241"/>
      <c r="Q21" s="240" t="s">
        <v>43</v>
      </c>
      <c r="R21" s="241"/>
      <c r="S21" s="53"/>
      <c r="T21" s="53"/>
      <c r="U21" s="53"/>
      <c r="V21" s="53"/>
      <c r="W21" s="54"/>
      <c r="X21" s="54"/>
      <c r="Y21" s="54"/>
      <c r="Z21" s="54"/>
    </row>
    <row r="22" spans="1:26" s="54" customFormat="1" ht="12" customHeight="1" x14ac:dyDescent="0.25">
      <c r="A22" s="52" t="s">
        <v>94</v>
      </c>
      <c r="B22" s="167" t="str">
        <f>IF(H99-(G4*J99)&gt;0,H99-(ROUND(G4*J99,2))," ")</f>
        <v xml:space="preserve"> </v>
      </c>
      <c r="C22" s="168"/>
      <c r="D22" s="167">
        <f>IF(H132-(G4*J132)&gt;0,H132-(ROUND(G4*J132,2))," ")</f>
        <v>75.200000000000045</v>
      </c>
      <c r="E22" s="168"/>
      <c r="F22" s="167">
        <f>IF(H110-(G4*J110)&gt;0,H110-(ROUND(G4*J110,2))," ")</f>
        <v>54.220000000000027</v>
      </c>
      <c r="G22" s="168"/>
      <c r="H22" s="167">
        <f>IF(H143-(G4*J143)&gt;0,H143-(ROUND(G4*J143,2))," ")</f>
        <v>389.36</v>
      </c>
      <c r="I22" s="168"/>
      <c r="J22" s="176"/>
      <c r="K22" s="170"/>
      <c r="L22" s="171"/>
      <c r="M22" s="170"/>
      <c r="N22" s="171"/>
      <c r="O22" s="170"/>
      <c r="P22" s="171"/>
      <c r="Q22" s="170"/>
      <c r="R22" s="171"/>
    </row>
    <row r="23" spans="1:26" s="55" customFormat="1" ht="12" customHeight="1" x14ac:dyDescent="0.25">
      <c r="A23" s="48" t="s">
        <v>238</v>
      </c>
      <c r="B23" s="164" t="str">
        <f>IF(B24=" ","$0.00",B24)</f>
        <v>$0.00</v>
      </c>
      <c r="C23" s="173">
        <f>IF(B23="$0.00",IF(ROUND(G4*J100,2)-H100&lt;B62,ROUND(G4*J100,2)-H100,B62)," ")</f>
        <v>144.6</v>
      </c>
      <c r="D23" s="164">
        <f>IF(D24=" ","$0.00",D24)</f>
        <v>172.96000000000004</v>
      </c>
      <c r="E23" s="174" t="str">
        <f>IF(D23="$0.00",IF(ROUND(G4*J133,2)-H133&lt;B62,ROUND(G4*J133,2)-H133,B62)," ")</f>
        <v xml:space="preserve"> </v>
      </c>
      <c r="F23" s="164">
        <f>IF(F24=" ","$0.00",F24)</f>
        <v>173.66000000000008</v>
      </c>
      <c r="G23" s="174" t="str">
        <f>IF(F23="$0.00",IF(ROUND(G4*J111,2)-H111&lt;B62,ROUND(G4*J111,2)-H111,B62)," ")</f>
        <v xml:space="preserve"> </v>
      </c>
      <c r="H23" s="164">
        <f>IF(H24=" ","$0.00",H24)</f>
        <v>529.6400000000001</v>
      </c>
      <c r="I23" s="174" t="str">
        <f>IF(H24="$0.00",IF(ROUND(G4*J144,2)-H144&gt;=0,ROUND(G4*J144,2)-H144," ")," ")</f>
        <v xml:space="preserve"> </v>
      </c>
      <c r="J23" s="175" t="s">
        <v>43</v>
      </c>
      <c r="K23" s="240" t="s">
        <v>43</v>
      </c>
      <c r="L23" s="241"/>
      <c r="M23" s="240" t="s">
        <v>43</v>
      </c>
      <c r="N23" s="241"/>
      <c r="O23" s="240" t="s">
        <v>43</v>
      </c>
      <c r="P23" s="241"/>
      <c r="Q23" s="240" t="s">
        <v>43</v>
      </c>
      <c r="R23" s="241"/>
      <c r="S23" s="53"/>
      <c r="T23" s="53"/>
      <c r="U23" s="53"/>
      <c r="V23" s="53"/>
      <c r="W23" s="54"/>
      <c r="X23" s="54"/>
      <c r="Y23" s="54"/>
      <c r="Z23" s="54"/>
    </row>
    <row r="24" spans="1:26" s="54" customFormat="1" ht="12" customHeight="1" x14ac:dyDescent="0.25">
      <c r="A24" s="52" t="s">
        <v>95</v>
      </c>
      <c r="B24" s="167" t="str">
        <f>IF(H100-(G4*J100)&gt;0,H100-(ROUND(G4*J100,2))," ")</f>
        <v xml:space="preserve"> </v>
      </c>
      <c r="C24" s="168"/>
      <c r="D24" s="167">
        <f>IF(H133-(G4*J133)&gt;0,H133-(ROUND(G4*J133,2))," ")</f>
        <v>172.96000000000004</v>
      </c>
      <c r="E24" s="168"/>
      <c r="F24" s="167">
        <f>IF(H111-(G4*J111)&gt;0,H111-(ROUND(G4*J111,2))," ")</f>
        <v>173.66000000000008</v>
      </c>
      <c r="G24" s="168"/>
      <c r="H24" s="167">
        <f>IF(H144-(G4*J144)&gt;0,H144-(ROUND(G4*J144,2))," ")</f>
        <v>529.6400000000001</v>
      </c>
      <c r="I24" s="168"/>
      <c r="J24" s="176"/>
      <c r="K24" s="170"/>
      <c r="L24" s="171"/>
      <c r="M24" s="170"/>
      <c r="N24" s="171"/>
      <c r="O24" s="170"/>
      <c r="P24" s="171"/>
      <c r="Q24" s="170"/>
      <c r="R24" s="171"/>
    </row>
    <row r="25" spans="1:26" s="55" customFormat="1" ht="12" customHeight="1" x14ac:dyDescent="0.25">
      <c r="A25" s="48" t="s">
        <v>239</v>
      </c>
      <c r="B25" s="164" t="str">
        <f>IF(B26=" ","$0.00",B26)</f>
        <v>$0.00</v>
      </c>
      <c r="C25" s="173">
        <f>IF(B25="$0.00",IF(ROUND(G4*J101,2)-H101&lt;B63,ROUND(G4*J101,2)-H101,B63)," ")</f>
        <v>144.6</v>
      </c>
      <c r="D25" s="164">
        <f>IF(D26=" ","$0.00",D26)</f>
        <v>308.51</v>
      </c>
      <c r="E25" s="174" t="str">
        <f>IF(D25="$0.00",IF(ROUND(G4*J134,2)-H134&lt;B63,ROUND(G4*J134,2)-H134,B63)," ")</f>
        <v xml:space="preserve"> </v>
      </c>
      <c r="F25" s="164">
        <f>IF(F26=" ","$0.00",F26)</f>
        <v>367.0300000000002</v>
      </c>
      <c r="G25" s="174" t="str">
        <f>IF(F25="$0.00",IF(ROUND(G4*J112,2)-H112&lt;B63,ROUND(G4*J112,2)-H112,B63)," ")</f>
        <v xml:space="preserve"> </v>
      </c>
      <c r="H25" s="164">
        <f>IF(H26=" ","$0.00",H26)</f>
        <v>778.56999999999994</v>
      </c>
      <c r="I25" s="174" t="str">
        <f>IF(H26="$0.00",IF(ROUND(G4*J145,2)-H145&gt;=0,ROUND(G4*J145,2)-H145," ")," ")</f>
        <v xml:space="preserve"> </v>
      </c>
      <c r="J25" s="175" t="s">
        <v>43</v>
      </c>
      <c r="K25" s="240" t="s">
        <v>43</v>
      </c>
      <c r="L25" s="241"/>
      <c r="M25" s="240" t="s">
        <v>43</v>
      </c>
      <c r="N25" s="241"/>
      <c r="O25" s="240" t="s">
        <v>43</v>
      </c>
      <c r="P25" s="241"/>
      <c r="Q25" s="240" t="s">
        <v>43</v>
      </c>
      <c r="R25" s="241"/>
      <c r="S25" s="53"/>
      <c r="T25" s="53"/>
      <c r="U25" s="53"/>
      <c r="V25" s="53"/>
      <c r="W25" s="54"/>
      <c r="X25" s="54"/>
      <c r="Y25" s="54"/>
      <c r="Z25" s="54"/>
    </row>
    <row r="26" spans="1:26" s="54" customFormat="1" ht="12" customHeight="1" x14ac:dyDescent="0.25">
      <c r="A26" s="52" t="s">
        <v>96</v>
      </c>
      <c r="B26" s="167" t="str">
        <f>IF(H101-(G4*J101)&gt;0,H101-(ROUND(G4*J101,2))," ")</f>
        <v xml:space="preserve"> </v>
      </c>
      <c r="C26" s="168"/>
      <c r="D26" s="167">
        <f>IF(H134-(G4*J134)&gt;0,H134-(ROUND(G4*J134,2))," ")</f>
        <v>308.51</v>
      </c>
      <c r="E26" s="168"/>
      <c r="F26" s="167">
        <f>IF(H112-(G4*J112)&gt;0,H112-(ROUND(G4*J112,2))," ")</f>
        <v>367.0300000000002</v>
      </c>
      <c r="G26" s="168"/>
      <c r="H26" s="167">
        <f>IF(H145-(G4*J145)&gt;0,H145-(ROUND(G4*J145,2))," ")</f>
        <v>778.56999999999994</v>
      </c>
      <c r="I26" s="168"/>
      <c r="J26" s="176"/>
      <c r="K26" s="167"/>
      <c r="L26" s="168"/>
      <c r="M26" s="167"/>
      <c r="N26" s="168"/>
      <c r="O26" s="179"/>
      <c r="P26" s="180"/>
      <c r="Q26" s="179"/>
      <c r="R26" s="180"/>
    </row>
    <row r="27" spans="1:26" s="55" customFormat="1" ht="12" customHeight="1" x14ac:dyDescent="0.25">
      <c r="A27" s="48" t="s">
        <v>240</v>
      </c>
      <c r="B27" s="240" t="s">
        <v>43</v>
      </c>
      <c r="C27" s="241"/>
      <c r="D27" s="164" t="str">
        <f>IF(D28=" ","$0.00",D28)</f>
        <v>$0.00</v>
      </c>
      <c r="E27" s="173">
        <f>IF(D27="$0.00",IF(ROUND(G4*J135,2)-H135&lt;B64,ROUND(G4*J135,2)-H135,B64)," ")</f>
        <v>181.04999999999995</v>
      </c>
      <c r="F27" s="240" t="s">
        <v>43</v>
      </c>
      <c r="G27" s="241"/>
      <c r="H27" s="240" t="s">
        <v>43</v>
      </c>
      <c r="I27" s="241"/>
      <c r="J27" s="175" t="s">
        <v>43</v>
      </c>
      <c r="K27" s="164">
        <f>IF(K28=" ","$0.00",K28)</f>
        <v>817.29</v>
      </c>
      <c r="L27" s="174" t="str">
        <f>IF(K27="$0.00",IF(ROUND(G4*J124,2)-H124&lt;B64,ROUND(G4*J124,2)-H124,B64)," ")</f>
        <v xml:space="preserve"> </v>
      </c>
      <c r="M27" s="164">
        <f>IF(M28=" ","$0.00",M28)</f>
        <v>421.28999999999996</v>
      </c>
      <c r="N27" s="174" t="str">
        <f>IF(M27="$0.00",IF(ROUND(G4*J80,2)-H80&lt;B64,ROUND(G4*J80,2)-H80,B64)," ")</f>
        <v xml:space="preserve"> </v>
      </c>
      <c r="O27" s="164" t="str">
        <f>IF(O28=" ","$0.00",O28)</f>
        <v>$0.00</v>
      </c>
      <c r="P27" s="173">
        <f>IF(O27="$0.00",IF(ROUND(G4*J91,2)-H91&lt;B64,ROUND(G4*J91,2)-H91,B64)," ")</f>
        <v>368.96999999999991</v>
      </c>
      <c r="Q27" s="164" t="str">
        <f>IF(Q28=" ","$0.00",Q28)</f>
        <v>$0.00</v>
      </c>
      <c r="R27" s="173">
        <f>IF(Q27="$0.00",IF(ROUND(G4*J190,2)-H190&lt;B64,ROUND(G4*J190,2)-H190,B64)," ")</f>
        <v>417.44999999999993</v>
      </c>
      <c r="S27" s="53"/>
      <c r="T27" s="53"/>
      <c r="U27" s="53"/>
      <c r="V27" s="53"/>
      <c r="W27" s="54"/>
      <c r="X27" s="54"/>
      <c r="Y27" s="54"/>
      <c r="Z27" s="54"/>
    </row>
    <row r="28" spans="1:26" s="54" customFormat="1" ht="12" customHeight="1" x14ac:dyDescent="0.25">
      <c r="A28" s="52" t="s">
        <v>93</v>
      </c>
      <c r="B28" s="170"/>
      <c r="C28" s="171"/>
      <c r="D28" s="167" t="str">
        <f>IF(H135-(G4*J135)&gt;0,H135-(ROUND(G4*J135,2))," ")</f>
        <v xml:space="preserve"> </v>
      </c>
      <c r="E28" s="168"/>
      <c r="F28" s="167"/>
      <c r="G28" s="168"/>
      <c r="H28" s="170"/>
      <c r="I28" s="171"/>
      <c r="J28" s="176"/>
      <c r="K28" s="167">
        <f>IF(H124-(G4*J124)&gt;0,H124-(ROUND(G4*J124,2))," ")</f>
        <v>817.29</v>
      </c>
      <c r="L28" s="168"/>
      <c r="M28" s="167">
        <f>IF(H80-(G4*J80)&gt;0,H80-(ROUND(G4*J80,2))," ")</f>
        <v>421.28999999999996</v>
      </c>
      <c r="N28" s="168"/>
      <c r="O28" s="181" t="str">
        <f>IF(H91-(G4*J91)&gt;0,H91-(ROUND(G4*J91,2))," ")</f>
        <v xml:space="preserve"> </v>
      </c>
      <c r="P28" s="182"/>
      <c r="Q28" s="181" t="str">
        <f>IF(H190-(G4*J190)&gt;0,H190-(ROUND(G4*J190,2))," ")</f>
        <v xml:space="preserve"> </v>
      </c>
      <c r="R28" s="182"/>
    </row>
    <row r="29" spans="1:26" s="55" customFormat="1" ht="12" customHeight="1" x14ac:dyDescent="0.25">
      <c r="A29" s="48" t="s">
        <v>241</v>
      </c>
      <c r="B29" s="164">
        <f>IF(B30=" ","$0.00",B30)</f>
        <v>21.180000000000064</v>
      </c>
      <c r="C29" s="173" t="str">
        <f>IF(B29="$0.00",IF(ROUND(G4*J103,2)-H103&lt;B65,ROUND(G4*J103,2)-H103,B65)," ")</f>
        <v xml:space="preserve"> </v>
      </c>
      <c r="D29" s="164">
        <f>IF(D30=" ","$0.00",D30)</f>
        <v>14.849999999999909</v>
      </c>
      <c r="E29" s="173" t="str">
        <f>IF(D29="$0.00",IF(ROUND(G4*J136,2)-H136&lt;B65,ROUND(G4*J136,2)-H136,B65)," ")</f>
        <v xml:space="preserve"> </v>
      </c>
      <c r="F29" s="164" t="str">
        <f>IF(F30=" ","$0.00",F30)</f>
        <v>$0.00</v>
      </c>
      <c r="G29" s="191">
        <f>IF(F29="$0.00",IF(ROUND(G4*J114,2)-H114&lt;B65,ROUND(G4*J114,2)-H114,B65)," ")</f>
        <v>84.930000000000064</v>
      </c>
      <c r="H29" s="164">
        <f>IF(H30=" ","$0.00",H30)</f>
        <v>529.79000000000019</v>
      </c>
      <c r="I29" s="174" t="str">
        <f>IF(H30="$0.00",IF(ROUND(G4*J147,2)-H147&gt;=0,ROUND(G4*J147,2)-H147," ")," ")</f>
        <v xml:space="preserve"> </v>
      </c>
      <c r="J29" s="175" t="s">
        <v>43</v>
      </c>
      <c r="K29" s="240" t="s">
        <v>43</v>
      </c>
      <c r="L29" s="241"/>
      <c r="M29" s="240" t="s">
        <v>43</v>
      </c>
      <c r="N29" s="241"/>
      <c r="O29" s="240" t="s">
        <v>43</v>
      </c>
      <c r="P29" s="241"/>
      <c r="Q29" s="240" t="s">
        <v>43</v>
      </c>
      <c r="R29" s="241"/>
      <c r="S29" s="53"/>
      <c r="T29" s="53"/>
      <c r="U29" s="53"/>
      <c r="V29" s="53"/>
      <c r="W29" s="54"/>
      <c r="X29" s="54"/>
      <c r="Y29" s="54"/>
      <c r="Z29" s="54"/>
    </row>
    <row r="30" spans="1:26" s="127" customFormat="1" ht="5.25" customHeight="1" x14ac:dyDescent="0.2">
      <c r="A30" s="124" t="s">
        <v>97</v>
      </c>
      <c r="B30" s="125">
        <f>IF(H103-(G4*J103)&gt;0,H103-(ROUND(G4*J103,2))," ")</f>
        <v>21.180000000000064</v>
      </c>
      <c r="C30" s="125"/>
      <c r="D30" s="125">
        <f>IF(H136-(G4*J136)&gt;0,H136-(ROUND(G4*J136,2))," ")</f>
        <v>14.849999999999909</v>
      </c>
      <c r="E30" s="125"/>
      <c r="F30" s="125" t="str">
        <f>IF(H114-(G4*J114)&gt;0,H114-(ROUND(G4*J114,2))," ")</f>
        <v xml:space="preserve"> </v>
      </c>
      <c r="G30" s="125"/>
      <c r="H30" s="125">
        <f>IF(H147-(G4*J147)&gt;0,H147-(ROUND(G4*J147,2))," ")</f>
        <v>529.79000000000019</v>
      </c>
      <c r="I30" s="125"/>
      <c r="J30" s="125"/>
      <c r="K30" s="126"/>
      <c r="L30" s="126"/>
      <c r="M30" s="126"/>
      <c r="N30" s="126"/>
      <c r="O30" s="126"/>
      <c r="P30" s="126"/>
      <c r="Q30" s="126"/>
      <c r="R30" s="126"/>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120" customFormat="1" ht="14.1" customHeight="1" x14ac:dyDescent="0.2">
      <c r="A37" s="119"/>
      <c r="C37" s="121"/>
      <c r="D37" s="121"/>
      <c r="E37" s="121"/>
      <c r="F37" s="122"/>
      <c r="G37" s="122"/>
      <c r="H37" s="122"/>
      <c r="I37" s="122"/>
      <c r="J37" s="122"/>
    </row>
    <row r="38" spans="1:22" s="120" customFormat="1" ht="14.1" customHeight="1" x14ac:dyDescent="0.2">
      <c r="A38" s="119"/>
      <c r="C38" s="121"/>
      <c r="D38" s="121"/>
      <c r="E38" s="121"/>
      <c r="F38" s="122"/>
      <c r="G38" s="122"/>
      <c r="H38" s="122"/>
      <c r="I38" s="122"/>
      <c r="J38" s="122"/>
    </row>
    <row r="39" spans="1:22" s="120" customFormat="1" ht="14.1" customHeight="1" x14ac:dyDescent="0.2">
      <c r="A39" s="205"/>
      <c r="B39" s="61"/>
      <c r="C39" s="206"/>
      <c r="D39" s="206"/>
      <c r="E39" s="206"/>
      <c r="F39" s="207"/>
      <c r="G39" s="207"/>
      <c r="H39" s="207"/>
      <c r="I39" s="207"/>
      <c r="J39" s="207"/>
      <c r="K39" s="61"/>
      <c r="L39" s="61"/>
      <c r="M39" s="61"/>
      <c r="N39" s="61"/>
      <c r="O39" s="61"/>
      <c r="P39" s="61"/>
    </row>
    <row r="40" spans="1:22" s="120" customFormat="1" ht="14.1" customHeight="1" x14ac:dyDescent="0.2">
      <c r="A40" s="205"/>
      <c r="B40" s="61"/>
      <c r="C40" s="206"/>
      <c r="D40" s="206"/>
      <c r="E40" s="206"/>
      <c r="F40" s="207"/>
      <c r="G40" s="207"/>
      <c r="H40" s="207"/>
      <c r="I40" s="207"/>
      <c r="J40" s="207"/>
      <c r="K40" s="61"/>
      <c r="L40" s="61"/>
      <c r="M40" s="61"/>
      <c r="N40" s="61"/>
      <c r="O40" s="61"/>
      <c r="P40" s="61"/>
    </row>
    <row r="41" spans="1:22" s="120" customFormat="1" ht="14.1" customHeight="1" x14ac:dyDescent="0.2">
      <c r="A41" s="205"/>
      <c r="B41" s="61"/>
      <c r="C41" s="206"/>
      <c r="D41" s="206"/>
      <c r="E41" s="206"/>
      <c r="F41" s="207"/>
      <c r="G41" s="207"/>
      <c r="H41" s="207"/>
      <c r="I41" s="207"/>
      <c r="J41" s="207"/>
      <c r="K41" s="61"/>
      <c r="L41" s="61"/>
      <c r="M41" s="61"/>
      <c r="N41" s="61"/>
      <c r="O41" s="61"/>
      <c r="P41" s="61"/>
    </row>
    <row r="42" spans="1:22" s="120" customFormat="1" ht="11.25" x14ac:dyDescent="0.2">
      <c r="A42" s="208"/>
      <c r="B42" s="61"/>
      <c r="C42" s="206"/>
      <c r="D42" s="206"/>
      <c r="E42" s="206"/>
      <c r="F42" s="208"/>
      <c r="G42" s="208"/>
      <c r="H42" s="208"/>
      <c r="I42" s="208"/>
      <c r="J42" s="208"/>
      <c r="K42" s="61"/>
      <c r="L42" s="61"/>
      <c r="M42" s="61"/>
      <c r="N42" s="61"/>
      <c r="O42" s="61"/>
      <c r="P42" s="61"/>
    </row>
    <row r="43" spans="1:22" s="123" customFormat="1" x14ac:dyDescent="0.2">
      <c r="A43" s="35"/>
      <c r="B43" s="209"/>
      <c r="C43" s="209"/>
      <c r="D43" s="209"/>
      <c r="E43" s="209"/>
      <c r="F43" s="35"/>
      <c r="G43" s="35"/>
      <c r="H43" s="35"/>
      <c r="I43" s="35"/>
      <c r="J43" s="35"/>
      <c r="K43" s="35"/>
      <c r="L43" s="35"/>
      <c r="M43" s="35"/>
      <c r="N43" s="35"/>
      <c r="O43" s="35"/>
      <c r="P43" s="35"/>
    </row>
    <row r="44" spans="1:22" s="123" customFormat="1" ht="15" x14ac:dyDescent="0.2">
      <c r="A44" s="35"/>
      <c r="B44" s="192">
        <f>'Medical, Dental Estimator'!C13</f>
        <v>20</v>
      </c>
      <c r="C44" s="193" t="s">
        <v>127</v>
      </c>
      <c r="D44" s="193"/>
      <c r="E44" s="193"/>
      <c r="F44" s="194"/>
      <c r="G44" s="194"/>
      <c r="H44" s="194"/>
      <c r="I44" s="194"/>
      <c r="J44" s="194"/>
      <c r="K44" s="35"/>
      <c r="L44" s="35"/>
      <c r="M44" s="35"/>
      <c r="N44" s="35"/>
      <c r="O44" s="35"/>
      <c r="P44" s="35"/>
    </row>
    <row r="45" spans="1:22" s="123" customFormat="1" ht="60" customHeight="1" x14ac:dyDescent="0.2">
      <c r="A45" s="35"/>
      <c r="B45" s="35"/>
      <c r="C45" s="35"/>
      <c r="D45" s="35"/>
      <c r="E45" s="35"/>
      <c r="F45" s="35"/>
      <c r="G45" s="35"/>
      <c r="H45" s="35"/>
      <c r="I45" s="35"/>
      <c r="J45" s="35"/>
      <c r="K45" s="35"/>
      <c r="L45" s="35"/>
      <c r="M45" s="35"/>
      <c r="N45" s="35"/>
      <c r="O45" s="35"/>
      <c r="P45" s="35"/>
    </row>
    <row r="46" spans="1:22" s="123" customFormat="1" x14ac:dyDescent="0.2">
      <c r="A46" s="35">
        <v>10</v>
      </c>
      <c r="B46" s="195">
        <v>0.5</v>
      </c>
      <c r="C46" s="195"/>
      <c r="D46" s="195"/>
      <c r="E46" s="195"/>
      <c r="F46" s="195"/>
      <c r="G46" s="195"/>
      <c r="H46" s="35"/>
      <c r="I46" s="35"/>
      <c r="J46" s="35"/>
      <c r="K46" s="35"/>
      <c r="L46" s="35"/>
      <c r="M46" s="35"/>
      <c r="N46" s="35"/>
      <c r="O46" s="35"/>
      <c r="P46" s="35"/>
    </row>
    <row r="47" spans="1:22" s="123" customFormat="1" x14ac:dyDescent="0.2">
      <c r="A47" s="35">
        <v>11</v>
      </c>
      <c r="B47" s="195">
        <v>0.55000000000000004</v>
      </c>
      <c r="C47" s="195"/>
      <c r="D47" s="195"/>
      <c r="E47" s="195"/>
      <c r="F47" s="195"/>
      <c r="G47" s="195"/>
      <c r="H47" s="35"/>
      <c r="I47" s="35"/>
      <c r="J47" s="35"/>
      <c r="K47" s="35"/>
      <c r="L47" s="35"/>
      <c r="M47" s="35"/>
      <c r="N47" s="35"/>
      <c r="O47" s="35"/>
      <c r="P47" s="35"/>
    </row>
    <row r="48" spans="1:22" s="123" customFormat="1" x14ac:dyDescent="0.2">
      <c r="A48" s="35">
        <v>12</v>
      </c>
      <c r="B48" s="195">
        <v>0.6</v>
      </c>
      <c r="C48" s="195"/>
      <c r="D48" s="195"/>
      <c r="E48" s="195"/>
      <c r="F48" s="195"/>
      <c r="G48" s="195"/>
      <c r="H48" s="35"/>
      <c r="I48" s="35"/>
      <c r="J48" s="35"/>
      <c r="K48" s="35"/>
      <c r="L48" s="35"/>
      <c r="M48" s="35"/>
      <c r="N48" s="35"/>
      <c r="O48" s="35"/>
      <c r="P48" s="35"/>
    </row>
    <row r="49" spans="1:16" s="123" customFormat="1" x14ac:dyDescent="0.2">
      <c r="A49" s="35">
        <v>13</v>
      </c>
      <c r="B49" s="195">
        <v>0.65</v>
      </c>
      <c r="C49" s="195"/>
      <c r="D49" s="195"/>
      <c r="E49" s="195"/>
      <c r="F49" s="195"/>
      <c r="G49" s="195"/>
      <c r="H49" s="35"/>
      <c r="I49" s="35"/>
      <c r="J49" s="35"/>
      <c r="K49" s="35"/>
      <c r="L49" s="35"/>
      <c r="M49" s="35"/>
      <c r="N49" s="35"/>
      <c r="O49" s="35"/>
      <c r="P49" s="35"/>
    </row>
    <row r="50" spans="1:16" s="123" customFormat="1" x14ac:dyDescent="0.2">
      <c r="A50" s="35">
        <v>14</v>
      </c>
      <c r="B50" s="195">
        <v>0.7</v>
      </c>
      <c r="C50" s="195"/>
      <c r="D50" s="195"/>
      <c r="E50" s="195"/>
      <c r="F50" s="195"/>
      <c r="G50" s="195"/>
      <c r="H50" s="35"/>
      <c r="I50" s="35"/>
      <c r="J50" s="35"/>
      <c r="K50" s="35"/>
      <c r="L50" s="35"/>
      <c r="M50" s="35"/>
      <c r="N50" s="35"/>
      <c r="O50" s="35"/>
      <c r="P50" s="35"/>
    </row>
    <row r="51" spans="1:16" s="123" customFormat="1" x14ac:dyDescent="0.2">
      <c r="A51" s="35">
        <v>15</v>
      </c>
      <c r="B51" s="195">
        <v>0.75</v>
      </c>
      <c r="C51" s="195"/>
      <c r="D51" s="195"/>
      <c r="E51" s="195"/>
      <c r="F51" s="195"/>
      <c r="G51" s="195"/>
      <c r="H51" s="35"/>
      <c r="I51" s="35"/>
      <c r="J51" s="35"/>
      <c r="K51" s="35"/>
      <c r="L51" s="35"/>
      <c r="M51" s="35"/>
      <c r="N51" s="35"/>
      <c r="O51" s="35"/>
      <c r="P51" s="35"/>
    </row>
    <row r="52" spans="1:16" s="123" customFormat="1" x14ac:dyDescent="0.2">
      <c r="A52" s="35">
        <v>16</v>
      </c>
      <c r="B52" s="195">
        <v>0.8</v>
      </c>
      <c r="C52" s="195"/>
      <c r="D52" s="195"/>
      <c r="E52" s="195"/>
      <c r="F52" s="195"/>
      <c r="G52" s="195"/>
      <c r="H52" s="35"/>
      <c r="I52" s="35"/>
      <c r="J52" s="35"/>
      <c r="K52" s="35"/>
      <c r="L52" s="35"/>
      <c r="M52" s="35"/>
      <c r="N52" s="35"/>
      <c r="O52" s="35"/>
      <c r="P52" s="35"/>
    </row>
    <row r="53" spans="1:16" s="123" customFormat="1" x14ac:dyDescent="0.2">
      <c r="A53" s="35">
        <v>17</v>
      </c>
      <c r="B53" s="195">
        <v>0.85</v>
      </c>
      <c r="C53" s="195"/>
      <c r="D53" s="195"/>
      <c r="E53" s="195"/>
      <c r="F53" s="195"/>
      <c r="G53" s="195"/>
      <c r="H53" s="35"/>
      <c r="I53" s="35"/>
      <c r="J53" s="35"/>
      <c r="K53" s="35"/>
      <c r="L53" s="35"/>
      <c r="M53" s="35"/>
      <c r="N53" s="35"/>
      <c r="O53" s="35"/>
      <c r="P53" s="35"/>
    </row>
    <row r="54" spans="1:16" s="123" customFormat="1" x14ac:dyDescent="0.2">
      <c r="A54" s="35">
        <v>18</v>
      </c>
      <c r="B54" s="195">
        <v>0.9</v>
      </c>
      <c r="C54" s="195"/>
      <c r="D54" s="195"/>
      <c r="E54" s="195"/>
      <c r="F54" s="195"/>
      <c r="G54" s="195"/>
      <c r="H54" s="35"/>
      <c r="I54" s="35"/>
      <c r="J54" s="35"/>
      <c r="K54" s="35"/>
      <c r="L54" s="35"/>
      <c r="M54" s="35"/>
      <c r="N54" s="35"/>
      <c r="O54" s="35"/>
      <c r="P54" s="35"/>
    </row>
    <row r="55" spans="1:16" s="123" customFormat="1" x14ac:dyDescent="0.2">
      <c r="A55" s="35">
        <v>19</v>
      </c>
      <c r="B55" s="195">
        <v>0.95</v>
      </c>
      <c r="C55" s="195"/>
      <c r="D55" s="195"/>
      <c r="E55" s="195"/>
      <c r="F55" s="195"/>
      <c r="G55" s="195"/>
      <c r="H55" s="35"/>
      <c r="I55" s="35"/>
      <c r="J55" s="35"/>
      <c r="K55" s="35"/>
      <c r="L55" s="35"/>
      <c r="M55" s="35"/>
      <c r="N55" s="35"/>
      <c r="O55" s="35"/>
      <c r="P55" s="35"/>
    </row>
    <row r="56" spans="1:16" s="123" customFormat="1" x14ac:dyDescent="0.2">
      <c r="A56" s="35">
        <v>20</v>
      </c>
      <c r="B56" s="195">
        <v>1</v>
      </c>
      <c r="C56" s="195"/>
      <c r="D56" s="195"/>
      <c r="E56" s="195"/>
      <c r="F56" s="195"/>
      <c r="G56" s="195"/>
      <c r="H56" s="35"/>
      <c r="I56" s="35"/>
      <c r="J56" s="35"/>
      <c r="K56" s="35"/>
      <c r="L56" s="35"/>
      <c r="M56" s="35"/>
      <c r="N56" s="35"/>
      <c r="O56" s="35"/>
      <c r="P56" s="35"/>
    </row>
    <row r="57" spans="1:16" s="123" customFormat="1" x14ac:dyDescent="0.2">
      <c r="A57" s="35"/>
      <c r="B57" s="35"/>
      <c r="C57" s="35"/>
      <c r="D57" s="35"/>
      <c r="E57" s="35"/>
      <c r="F57" s="35"/>
      <c r="G57" s="35"/>
      <c r="H57" s="35"/>
      <c r="I57" s="35"/>
      <c r="J57" s="35"/>
      <c r="K57" s="35"/>
      <c r="L57" s="35"/>
      <c r="M57" s="35"/>
      <c r="N57" s="35"/>
      <c r="O57" s="35"/>
      <c r="P57" s="35"/>
    </row>
    <row r="58" spans="1:16" s="123" customFormat="1" x14ac:dyDescent="0.2">
      <c r="A58" s="35"/>
      <c r="B58" s="196" t="s">
        <v>39</v>
      </c>
      <c r="C58" s="196"/>
      <c r="D58" s="196"/>
      <c r="E58" s="196"/>
      <c r="F58" s="35"/>
      <c r="G58" s="35"/>
      <c r="H58" s="35"/>
      <c r="I58" s="35"/>
      <c r="J58" s="35"/>
      <c r="K58" s="35"/>
      <c r="L58" s="35"/>
      <c r="M58" s="35"/>
      <c r="N58" s="35"/>
      <c r="O58" s="35"/>
      <c r="P58" s="35"/>
    </row>
    <row r="59" spans="1:16" s="123" customFormat="1" x14ac:dyDescent="0.2">
      <c r="A59" s="197" t="s">
        <v>10</v>
      </c>
      <c r="B59" s="210">
        <v>144.6</v>
      </c>
      <c r="C59" s="199"/>
      <c r="D59" s="199"/>
      <c r="E59" s="199"/>
      <c r="F59" s="35"/>
      <c r="G59" s="35"/>
      <c r="H59" s="200" t="s">
        <v>41</v>
      </c>
      <c r="I59" s="200"/>
      <c r="J59" s="200" t="s">
        <v>42</v>
      </c>
      <c r="K59" s="35"/>
      <c r="L59" s="35"/>
      <c r="M59" s="35"/>
      <c r="N59" s="35"/>
      <c r="O59" s="35"/>
      <c r="P59" s="35"/>
    </row>
    <row r="60" spans="1:16" s="123" customFormat="1" x14ac:dyDescent="0.2">
      <c r="A60" s="197" t="s">
        <v>11</v>
      </c>
      <c r="B60" s="198">
        <f>2*B59</f>
        <v>289.2</v>
      </c>
      <c r="C60" s="199"/>
      <c r="D60" s="199"/>
      <c r="E60" s="199"/>
      <c r="F60" s="35">
        <v>1310</v>
      </c>
      <c r="G60" s="35"/>
      <c r="H60" s="202">
        <v>520.55999999999995</v>
      </c>
      <c r="I60" s="201"/>
      <c r="J60" s="202">
        <v>424.68999999999994</v>
      </c>
      <c r="K60" s="35"/>
      <c r="L60" s="35"/>
      <c r="M60" s="35"/>
      <c r="N60" s="35"/>
      <c r="O60" s="35"/>
      <c r="P60" s="35"/>
    </row>
    <row r="61" spans="1:16" s="123" customFormat="1" x14ac:dyDescent="0.2">
      <c r="A61" s="197" t="s">
        <v>12</v>
      </c>
      <c r="B61" s="198">
        <f>B59</f>
        <v>144.6</v>
      </c>
      <c r="C61" s="199"/>
      <c r="D61" s="199"/>
      <c r="E61" s="199"/>
      <c r="F61" s="35">
        <v>1310</v>
      </c>
      <c r="G61" s="35"/>
      <c r="H61" s="202">
        <v>937.01</v>
      </c>
      <c r="I61" s="201"/>
      <c r="J61" s="202">
        <v>764.45</v>
      </c>
      <c r="K61" s="35"/>
      <c r="L61" s="35"/>
      <c r="M61" s="35"/>
      <c r="N61" s="35"/>
      <c r="O61" s="35"/>
      <c r="P61" s="35"/>
    </row>
    <row r="62" spans="1:16" s="123" customFormat="1" x14ac:dyDescent="0.2">
      <c r="A62" s="197" t="s">
        <v>13</v>
      </c>
      <c r="B62" s="198">
        <f>B59</f>
        <v>144.6</v>
      </c>
      <c r="C62" s="199"/>
      <c r="D62" s="199"/>
      <c r="E62" s="199"/>
      <c r="F62" s="35">
        <v>1310</v>
      </c>
      <c r="G62" s="35"/>
      <c r="H62" s="202">
        <v>1093.18</v>
      </c>
      <c r="I62" s="201"/>
      <c r="J62" s="202">
        <v>844.93000000000006</v>
      </c>
      <c r="K62" s="35"/>
      <c r="L62" s="35"/>
      <c r="M62" s="35"/>
      <c r="N62" s="35"/>
      <c r="O62" s="35"/>
      <c r="P62" s="35"/>
    </row>
    <row r="63" spans="1:16" s="123" customFormat="1" x14ac:dyDescent="0.2">
      <c r="A63" s="197" t="s">
        <v>14</v>
      </c>
      <c r="B63" s="198">
        <f>B59</f>
        <v>144.6</v>
      </c>
      <c r="C63" s="199"/>
      <c r="D63" s="199"/>
      <c r="E63" s="199"/>
      <c r="F63" s="35">
        <v>1310</v>
      </c>
      <c r="G63" s="35"/>
      <c r="H63" s="202">
        <v>1509.63</v>
      </c>
      <c r="I63" s="201"/>
      <c r="J63" s="202">
        <v>1184.69</v>
      </c>
      <c r="K63" s="35"/>
      <c r="L63" s="35"/>
      <c r="M63" s="35"/>
      <c r="N63" s="35"/>
      <c r="O63" s="35"/>
      <c r="P63" s="35"/>
    </row>
    <row r="64" spans="1:16" s="123" customFormat="1" x14ac:dyDescent="0.2">
      <c r="A64" s="197" t="s">
        <v>15</v>
      </c>
      <c r="B64" s="198">
        <f>3*B59</f>
        <v>433.79999999999995</v>
      </c>
      <c r="C64" s="199"/>
      <c r="D64" s="199"/>
      <c r="E64" s="199"/>
      <c r="F64" s="35">
        <v>1310</v>
      </c>
      <c r="G64" s="35"/>
      <c r="H64" s="202" t="s">
        <v>43</v>
      </c>
      <c r="I64" s="201"/>
      <c r="J64" s="202" t="s">
        <v>43</v>
      </c>
      <c r="K64" s="35"/>
      <c r="L64" s="35"/>
      <c r="M64" s="35"/>
      <c r="N64" s="35"/>
      <c r="O64" s="35"/>
      <c r="P64" s="35"/>
    </row>
    <row r="65" spans="1:16" s="123" customFormat="1" x14ac:dyDescent="0.2">
      <c r="A65" s="197" t="s">
        <v>16</v>
      </c>
      <c r="B65" s="198">
        <f>2*B59</f>
        <v>289.2</v>
      </c>
      <c r="C65" s="199"/>
      <c r="D65" s="199"/>
      <c r="E65" s="199"/>
      <c r="F65" s="35">
        <v>1310</v>
      </c>
      <c r="G65" s="35"/>
      <c r="H65" s="202" t="s">
        <v>43</v>
      </c>
      <c r="I65" s="201"/>
      <c r="J65" s="202" t="s">
        <v>43</v>
      </c>
      <c r="K65" s="35"/>
      <c r="L65" s="35"/>
      <c r="M65" s="35"/>
      <c r="N65" s="35"/>
      <c r="O65" s="35"/>
      <c r="P65" s="35"/>
    </row>
    <row r="66" spans="1:16" s="123" customFormat="1" x14ac:dyDescent="0.2">
      <c r="A66" s="35"/>
      <c r="B66" s="35"/>
      <c r="C66" s="35"/>
      <c r="D66" s="35"/>
      <c r="E66" s="35"/>
      <c r="F66" s="35">
        <v>1310</v>
      </c>
      <c r="G66" s="35"/>
      <c r="H66" s="202" t="s">
        <v>43</v>
      </c>
      <c r="I66" s="201"/>
      <c r="J66" s="202" t="s">
        <v>43</v>
      </c>
      <c r="K66" s="35"/>
      <c r="L66" s="35"/>
      <c r="M66" s="35"/>
      <c r="N66" s="35"/>
      <c r="O66" s="35"/>
      <c r="P66" s="35"/>
    </row>
    <row r="67" spans="1:16" s="123" customFormat="1" x14ac:dyDescent="0.2">
      <c r="A67" s="35"/>
      <c r="B67" s="35"/>
      <c r="C67" s="35"/>
      <c r="D67" s="35"/>
      <c r="E67" s="35"/>
      <c r="F67" s="35">
        <v>1310</v>
      </c>
      <c r="G67" s="35"/>
      <c r="H67" s="202" t="s">
        <v>43</v>
      </c>
      <c r="I67" s="201"/>
      <c r="J67" s="202" t="s">
        <v>43</v>
      </c>
      <c r="K67" s="35"/>
      <c r="L67" s="35"/>
      <c r="M67" s="35"/>
      <c r="N67" s="35"/>
      <c r="O67" s="35"/>
      <c r="P67" s="35"/>
    </row>
    <row r="68" spans="1:16" s="123" customFormat="1" x14ac:dyDescent="0.2">
      <c r="A68" s="35"/>
      <c r="B68" s="35"/>
      <c r="C68" s="35"/>
      <c r="D68" s="35"/>
      <c r="E68" s="35"/>
      <c r="F68" s="35">
        <v>1310</v>
      </c>
      <c r="G68" s="35"/>
      <c r="H68" s="202" t="s">
        <v>43</v>
      </c>
      <c r="I68" s="201"/>
      <c r="J68" s="202" t="s">
        <v>43</v>
      </c>
      <c r="K68" s="35"/>
      <c r="L68" s="35"/>
      <c r="M68" s="35"/>
      <c r="N68" s="35"/>
      <c r="O68" s="35"/>
      <c r="P68" s="35"/>
    </row>
    <row r="69" spans="1:16" s="123" customFormat="1" x14ac:dyDescent="0.2">
      <c r="A69" s="35"/>
      <c r="B69" s="35"/>
      <c r="C69" s="35"/>
      <c r="D69" s="35"/>
      <c r="E69" s="35"/>
      <c r="F69" s="35">
        <v>1310</v>
      </c>
      <c r="G69" s="35"/>
      <c r="H69" s="202" t="s">
        <v>43</v>
      </c>
      <c r="I69" s="201"/>
      <c r="J69" s="202" t="s">
        <v>43</v>
      </c>
      <c r="K69" s="35"/>
      <c r="L69" s="35"/>
      <c r="M69" s="35"/>
      <c r="N69" s="35"/>
      <c r="O69" s="35"/>
      <c r="P69" s="35"/>
    </row>
    <row r="70" spans="1:16" s="123" customFormat="1" x14ac:dyDescent="0.2">
      <c r="A70" s="35"/>
      <c r="B70" s="35"/>
      <c r="C70" s="35"/>
      <c r="D70" s="35"/>
      <c r="E70" s="35"/>
      <c r="F70" s="35">
        <v>1310</v>
      </c>
      <c r="G70" s="35"/>
      <c r="H70" s="202" t="s">
        <v>43</v>
      </c>
      <c r="I70" s="201"/>
      <c r="J70" s="202" t="s">
        <v>43</v>
      </c>
      <c r="K70" s="35"/>
      <c r="L70" s="35"/>
      <c r="M70" s="35"/>
      <c r="N70" s="35"/>
      <c r="O70" s="35"/>
      <c r="P70" s="35"/>
    </row>
    <row r="71" spans="1:16" s="123" customFormat="1" x14ac:dyDescent="0.2">
      <c r="A71" s="35"/>
      <c r="B71" s="35"/>
      <c r="C71" s="35"/>
      <c r="D71" s="35"/>
      <c r="E71" s="35"/>
      <c r="F71" s="35">
        <v>1330</v>
      </c>
      <c r="G71" s="35"/>
      <c r="H71" s="202" t="s">
        <v>43</v>
      </c>
      <c r="I71" s="201"/>
      <c r="J71" s="202" t="s">
        <v>43</v>
      </c>
      <c r="K71" s="35"/>
      <c r="L71" s="35"/>
      <c r="M71" s="35"/>
      <c r="N71" s="35"/>
      <c r="O71" s="35"/>
      <c r="P71" s="35"/>
    </row>
    <row r="72" spans="1:16" s="123" customFormat="1" x14ac:dyDescent="0.2">
      <c r="A72" s="35"/>
      <c r="B72" s="35"/>
      <c r="C72" s="35"/>
      <c r="D72" s="35"/>
      <c r="E72" s="35"/>
      <c r="F72" s="35">
        <v>1330</v>
      </c>
      <c r="G72" s="35"/>
      <c r="H72" s="202" t="s">
        <v>43</v>
      </c>
      <c r="I72" s="201"/>
      <c r="J72" s="202" t="s">
        <v>43</v>
      </c>
      <c r="K72" s="35"/>
      <c r="L72" s="35"/>
      <c r="M72" s="35"/>
      <c r="N72" s="35"/>
      <c r="O72" s="35"/>
      <c r="P72" s="35"/>
    </row>
    <row r="73" spans="1:16" s="123" customFormat="1" x14ac:dyDescent="0.2">
      <c r="A73" s="35"/>
      <c r="B73" s="35"/>
      <c r="C73" s="35"/>
      <c r="D73" s="35"/>
      <c r="E73" s="35"/>
      <c r="F73" s="35">
        <v>1330</v>
      </c>
      <c r="G73" s="35"/>
      <c r="H73" s="202" t="s">
        <v>43</v>
      </c>
      <c r="I73" s="201"/>
      <c r="J73" s="202" t="s">
        <v>43</v>
      </c>
      <c r="K73" s="35"/>
      <c r="L73" s="35"/>
      <c r="M73" s="35"/>
      <c r="N73" s="35"/>
      <c r="O73" s="35"/>
      <c r="P73" s="35"/>
    </row>
    <row r="74" spans="1:16" s="123" customFormat="1" x14ac:dyDescent="0.2">
      <c r="A74" s="35"/>
      <c r="B74" s="35"/>
      <c r="C74" s="35"/>
      <c r="D74" s="35"/>
      <c r="E74" s="35"/>
      <c r="F74" s="35">
        <v>1330</v>
      </c>
      <c r="G74" s="35"/>
      <c r="H74" s="202" t="s">
        <v>43</v>
      </c>
      <c r="I74" s="201"/>
      <c r="J74" s="202" t="s">
        <v>43</v>
      </c>
      <c r="K74" s="35"/>
      <c r="L74" s="35"/>
      <c r="M74" s="35"/>
      <c r="N74" s="35"/>
      <c r="O74" s="35"/>
      <c r="P74" s="35"/>
    </row>
    <row r="75" spans="1:16" s="123" customFormat="1" x14ac:dyDescent="0.2">
      <c r="A75" s="35"/>
      <c r="B75" s="35"/>
      <c r="C75" s="35"/>
      <c r="D75" s="35"/>
      <c r="E75" s="35"/>
      <c r="F75" s="35">
        <v>1330</v>
      </c>
      <c r="G75" s="35"/>
      <c r="H75" s="202">
        <v>456.7</v>
      </c>
      <c r="I75" s="201"/>
      <c r="J75" s="202">
        <v>316.27</v>
      </c>
      <c r="K75" s="35"/>
      <c r="L75" s="35"/>
      <c r="M75" s="35"/>
      <c r="N75" s="35"/>
      <c r="O75" s="35"/>
      <c r="P75" s="35"/>
    </row>
    <row r="76" spans="1:16" s="123" customFormat="1" x14ac:dyDescent="0.2">
      <c r="A76" s="35"/>
      <c r="B76" s="35"/>
      <c r="C76" s="35"/>
      <c r="D76" s="35"/>
      <c r="E76" s="35"/>
      <c r="F76" s="35">
        <v>1330</v>
      </c>
      <c r="G76" s="35"/>
      <c r="H76" s="202">
        <v>913.4</v>
      </c>
      <c r="I76" s="201"/>
      <c r="J76" s="202">
        <v>632.54</v>
      </c>
      <c r="K76" s="35"/>
      <c r="L76" s="35"/>
      <c r="M76" s="35"/>
      <c r="N76" s="35"/>
      <c r="O76" s="35"/>
      <c r="P76" s="35"/>
    </row>
    <row r="77" spans="1:16" s="123" customFormat="1" x14ac:dyDescent="0.2">
      <c r="A77" s="35"/>
      <c r="B77" s="35"/>
      <c r="C77" s="35"/>
      <c r="D77" s="35"/>
      <c r="E77" s="35"/>
      <c r="F77" s="35">
        <v>1330</v>
      </c>
      <c r="G77" s="35"/>
      <c r="H77" s="202" t="s">
        <v>43</v>
      </c>
      <c r="I77" s="201"/>
      <c r="J77" s="202" t="s">
        <v>43</v>
      </c>
      <c r="K77" s="35"/>
      <c r="L77" s="35"/>
      <c r="M77" s="35"/>
      <c r="N77" s="35"/>
      <c r="O77" s="35"/>
      <c r="P77" s="35"/>
    </row>
    <row r="78" spans="1:16" s="123" customFormat="1" x14ac:dyDescent="0.2">
      <c r="A78" s="35"/>
      <c r="B78" s="35"/>
      <c r="C78" s="35"/>
      <c r="D78" s="35"/>
      <c r="E78" s="35"/>
      <c r="F78" s="35">
        <v>1330</v>
      </c>
      <c r="G78" s="35"/>
      <c r="H78" s="202" t="s">
        <v>43</v>
      </c>
      <c r="I78" s="201"/>
      <c r="J78" s="202" t="s">
        <v>43</v>
      </c>
      <c r="K78" s="35"/>
      <c r="L78" s="35"/>
      <c r="M78" s="35"/>
      <c r="N78" s="35"/>
      <c r="O78" s="35"/>
      <c r="P78" s="35"/>
    </row>
    <row r="79" spans="1:16" s="123" customFormat="1" x14ac:dyDescent="0.2">
      <c r="A79" s="35"/>
      <c r="B79" s="35"/>
      <c r="C79" s="35"/>
      <c r="D79" s="35"/>
      <c r="E79" s="35"/>
      <c r="F79" s="35">
        <v>1330</v>
      </c>
      <c r="G79" s="35"/>
      <c r="H79" s="202" t="s">
        <v>43</v>
      </c>
      <c r="I79" s="201"/>
      <c r="J79" s="202" t="s">
        <v>43</v>
      </c>
      <c r="K79" s="35"/>
      <c r="L79" s="35"/>
      <c r="M79" s="35"/>
      <c r="N79" s="35"/>
      <c r="O79" s="35"/>
      <c r="P79" s="35"/>
    </row>
    <row r="80" spans="1:16" s="123" customFormat="1" x14ac:dyDescent="0.2">
      <c r="A80" s="35"/>
      <c r="B80" s="35"/>
      <c r="C80" s="35"/>
      <c r="D80" s="35"/>
      <c r="E80" s="35"/>
      <c r="F80" s="35">
        <v>1330</v>
      </c>
      <c r="G80" s="35"/>
      <c r="H80" s="202">
        <v>1370.1</v>
      </c>
      <c r="I80" s="201"/>
      <c r="J80" s="202">
        <v>948.81</v>
      </c>
      <c r="K80" s="35"/>
      <c r="L80" s="35"/>
      <c r="M80" s="35"/>
      <c r="N80" s="35"/>
      <c r="O80" s="35"/>
      <c r="P80" s="35"/>
    </row>
    <row r="81" spans="1:16" s="123" customFormat="1" x14ac:dyDescent="0.2">
      <c r="A81" s="35"/>
      <c r="B81" s="35"/>
      <c r="C81" s="35"/>
      <c r="D81" s="35"/>
      <c r="E81" s="35"/>
      <c r="F81" s="35">
        <v>1330</v>
      </c>
      <c r="G81" s="35"/>
      <c r="H81" s="202" t="s">
        <v>43</v>
      </c>
      <c r="I81" s="201"/>
      <c r="J81" s="202" t="s">
        <v>43</v>
      </c>
      <c r="K81" s="35"/>
      <c r="L81" s="35"/>
      <c r="M81" s="35"/>
      <c r="N81" s="35"/>
      <c r="O81" s="35"/>
      <c r="P81" s="35"/>
    </row>
    <row r="82" spans="1:16" s="123" customFormat="1" x14ac:dyDescent="0.2">
      <c r="A82" s="35"/>
      <c r="B82" s="35"/>
      <c r="C82" s="35"/>
      <c r="D82" s="35"/>
      <c r="E82" s="35"/>
      <c r="F82" s="35">
        <v>1340</v>
      </c>
      <c r="G82" s="35"/>
      <c r="H82" s="202" t="s">
        <v>43</v>
      </c>
      <c r="I82" s="201"/>
      <c r="J82" s="202" t="s">
        <v>43</v>
      </c>
      <c r="K82" s="35"/>
      <c r="L82" s="35"/>
      <c r="M82" s="35"/>
      <c r="N82" s="35"/>
      <c r="O82" s="35"/>
      <c r="P82" s="35"/>
    </row>
    <row r="83" spans="1:16" s="123" customFormat="1" x14ac:dyDescent="0.2">
      <c r="A83" s="35"/>
      <c r="B83" s="35"/>
      <c r="C83" s="35"/>
      <c r="D83" s="35"/>
      <c r="E83" s="35"/>
      <c r="F83" s="35">
        <v>1340</v>
      </c>
      <c r="G83" s="35"/>
      <c r="H83" s="202" t="s">
        <v>43</v>
      </c>
      <c r="I83" s="201"/>
      <c r="J83" s="202" t="s">
        <v>43</v>
      </c>
      <c r="K83" s="35"/>
      <c r="L83" s="35"/>
      <c r="M83" s="35"/>
      <c r="N83" s="35"/>
      <c r="O83" s="35"/>
      <c r="P83" s="35"/>
    </row>
    <row r="84" spans="1:16" s="123" customFormat="1" x14ac:dyDescent="0.2">
      <c r="A84" s="35"/>
      <c r="B84" s="35"/>
      <c r="C84" s="35"/>
      <c r="D84" s="35"/>
      <c r="E84" s="35"/>
      <c r="F84" s="35">
        <v>1340</v>
      </c>
      <c r="G84" s="35"/>
      <c r="H84" s="202" t="s">
        <v>43</v>
      </c>
      <c r="I84" s="201"/>
      <c r="J84" s="202" t="s">
        <v>43</v>
      </c>
      <c r="K84" s="35"/>
      <c r="L84" s="35"/>
      <c r="M84" s="35"/>
      <c r="N84" s="35"/>
      <c r="O84" s="35"/>
      <c r="P84" s="35"/>
    </row>
    <row r="85" spans="1:16" s="123" customFormat="1" x14ac:dyDescent="0.2">
      <c r="A85" s="35"/>
      <c r="B85" s="35"/>
      <c r="C85" s="35"/>
      <c r="D85" s="35"/>
      <c r="E85" s="35"/>
      <c r="F85" s="35">
        <v>1340</v>
      </c>
      <c r="G85" s="35"/>
      <c r="H85" s="202" t="s">
        <v>43</v>
      </c>
      <c r="I85" s="201"/>
      <c r="J85" s="202" t="s">
        <v>43</v>
      </c>
      <c r="K85" s="35"/>
      <c r="L85" s="35"/>
      <c r="M85" s="35"/>
      <c r="N85" s="35"/>
      <c r="O85" s="35"/>
      <c r="P85" s="35"/>
    </row>
    <row r="86" spans="1:16" s="123" customFormat="1" x14ac:dyDescent="0.2">
      <c r="A86" s="35"/>
      <c r="B86" s="35"/>
      <c r="C86" s="35"/>
      <c r="D86" s="35"/>
      <c r="E86" s="35"/>
      <c r="F86" s="35">
        <v>1340</v>
      </c>
      <c r="G86" s="35"/>
      <c r="H86" s="202">
        <v>193.28</v>
      </c>
      <c r="I86" s="201"/>
      <c r="J86" s="202">
        <v>316.27</v>
      </c>
      <c r="K86" s="35"/>
      <c r="L86" s="35"/>
      <c r="M86" s="35"/>
      <c r="N86" s="35"/>
      <c r="O86" s="35"/>
      <c r="P86" s="35"/>
    </row>
    <row r="87" spans="1:16" s="123" customFormat="1" x14ac:dyDescent="0.2">
      <c r="A87" s="35"/>
      <c r="B87" s="35"/>
      <c r="C87" s="35"/>
      <c r="D87" s="35"/>
      <c r="E87" s="35"/>
      <c r="F87" s="35">
        <v>1340</v>
      </c>
      <c r="G87" s="35"/>
      <c r="H87" s="202">
        <v>386.56</v>
      </c>
      <c r="I87" s="201"/>
      <c r="J87" s="202">
        <v>632.54</v>
      </c>
      <c r="K87" s="35"/>
      <c r="L87" s="35"/>
      <c r="M87" s="35"/>
      <c r="N87" s="35"/>
      <c r="O87" s="35"/>
      <c r="P87" s="35"/>
    </row>
    <row r="88" spans="1:16" s="123" customFormat="1" x14ac:dyDescent="0.2">
      <c r="A88" s="35"/>
      <c r="B88" s="35"/>
      <c r="C88" s="35"/>
      <c r="D88" s="35"/>
      <c r="E88" s="35"/>
      <c r="F88" s="35">
        <v>1340</v>
      </c>
      <c r="G88" s="35"/>
      <c r="H88" s="202" t="s">
        <v>43</v>
      </c>
      <c r="I88" s="35"/>
      <c r="J88" s="202" t="s">
        <v>43</v>
      </c>
      <c r="K88" s="35"/>
      <c r="L88" s="35"/>
      <c r="M88" s="35"/>
      <c r="N88" s="35"/>
      <c r="O88" s="35"/>
      <c r="P88" s="35"/>
    </row>
    <row r="89" spans="1:16" s="123" customFormat="1" x14ac:dyDescent="0.2">
      <c r="A89" s="35"/>
      <c r="B89" s="35"/>
      <c r="C89" s="35"/>
      <c r="D89" s="35"/>
      <c r="E89" s="35"/>
      <c r="F89" s="35">
        <v>1340</v>
      </c>
      <c r="G89" s="35"/>
      <c r="H89" s="202" t="s">
        <v>43</v>
      </c>
      <c r="I89" s="35"/>
      <c r="J89" s="202" t="s">
        <v>43</v>
      </c>
      <c r="K89" s="35"/>
      <c r="L89" s="35"/>
      <c r="M89" s="35"/>
      <c r="N89" s="35"/>
      <c r="O89" s="35"/>
      <c r="P89" s="35"/>
    </row>
    <row r="90" spans="1:16" s="123" customFormat="1" x14ac:dyDescent="0.2">
      <c r="A90" s="35"/>
      <c r="B90" s="35"/>
      <c r="C90" s="35"/>
      <c r="D90" s="35"/>
      <c r="E90" s="35"/>
      <c r="F90" s="35">
        <v>1340</v>
      </c>
      <c r="G90" s="35"/>
      <c r="H90" s="202" t="s">
        <v>43</v>
      </c>
      <c r="I90" s="35"/>
      <c r="J90" s="202" t="s">
        <v>43</v>
      </c>
      <c r="K90" s="35"/>
      <c r="L90" s="35"/>
      <c r="M90" s="35"/>
      <c r="N90" s="35"/>
      <c r="O90" s="35"/>
      <c r="P90" s="35"/>
    </row>
    <row r="91" spans="1:16" s="123" customFormat="1" x14ac:dyDescent="0.2">
      <c r="A91" s="35"/>
      <c r="B91" s="35"/>
      <c r="C91" s="35"/>
      <c r="D91" s="35"/>
      <c r="E91" s="35"/>
      <c r="F91" s="35">
        <v>1340</v>
      </c>
      <c r="G91" s="35"/>
      <c r="H91" s="202">
        <v>579.84</v>
      </c>
      <c r="I91" s="201"/>
      <c r="J91" s="202">
        <v>948.81</v>
      </c>
      <c r="K91" s="35"/>
      <c r="L91" s="35"/>
      <c r="M91" s="35"/>
      <c r="N91" s="35"/>
      <c r="O91" s="35"/>
      <c r="P91" s="35"/>
    </row>
    <row r="92" spans="1:16" s="123" customFormat="1" x14ac:dyDescent="0.2">
      <c r="A92" s="35"/>
      <c r="B92" s="35"/>
      <c r="C92" s="35"/>
      <c r="D92" s="35"/>
      <c r="E92" s="35"/>
      <c r="F92" s="35">
        <v>1340</v>
      </c>
      <c r="G92" s="35"/>
      <c r="H92" s="202" t="s">
        <v>43</v>
      </c>
      <c r="I92" s="35"/>
      <c r="J92" s="202" t="s">
        <v>43</v>
      </c>
      <c r="K92" s="35"/>
      <c r="L92" s="35"/>
      <c r="M92" s="35"/>
      <c r="N92" s="35"/>
      <c r="O92" s="35"/>
      <c r="P92" s="35"/>
    </row>
    <row r="93" spans="1:16" s="123" customFormat="1" x14ac:dyDescent="0.2">
      <c r="A93" s="35"/>
      <c r="B93" s="35"/>
      <c r="C93" s="35"/>
      <c r="D93" s="35"/>
      <c r="E93" s="35"/>
      <c r="F93" s="35">
        <v>1300</v>
      </c>
      <c r="G93" s="35"/>
      <c r="H93" s="202">
        <v>218.86</v>
      </c>
      <c r="I93" s="201"/>
      <c r="J93" s="202">
        <v>543.46</v>
      </c>
      <c r="K93" s="35"/>
      <c r="L93" s="35"/>
      <c r="M93" s="35"/>
      <c r="N93" s="35"/>
      <c r="O93" s="35"/>
      <c r="P93" s="35"/>
    </row>
    <row r="94" spans="1:16" s="123" customFormat="1" x14ac:dyDescent="0.2">
      <c r="A94" s="35"/>
      <c r="B94" s="35"/>
      <c r="C94" s="35"/>
      <c r="D94" s="35"/>
      <c r="E94" s="35"/>
      <c r="F94" s="35">
        <v>1300</v>
      </c>
      <c r="G94" s="35"/>
      <c r="H94" s="202">
        <v>393.95</v>
      </c>
      <c r="I94" s="201"/>
      <c r="J94" s="202">
        <v>978.23</v>
      </c>
      <c r="K94" s="35"/>
      <c r="L94" s="35"/>
      <c r="M94" s="35"/>
      <c r="N94" s="35"/>
      <c r="O94" s="35"/>
      <c r="P94" s="35"/>
    </row>
    <row r="95" spans="1:16" s="123" customFormat="1" x14ac:dyDescent="0.2">
      <c r="A95" s="35"/>
      <c r="B95" s="35"/>
      <c r="C95" s="35"/>
      <c r="D95" s="35"/>
      <c r="E95" s="35"/>
      <c r="F95" s="35">
        <v>1300</v>
      </c>
      <c r="G95" s="35"/>
      <c r="H95" s="202">
        <v>459.61</v>
      </c>
      <c r="I95" s="201"/>
      <c r="J95" s="202">
        <v>1529.11</v>
      </c>
      <c r="K95" s="35"/>
      <c r="L95" s="35"/>
      <c r="M95" s="35"/>
      <c r="N95" s="35"/>
      <c r="O95" s="35"/>
      <c r="P95" s="35"/>
    </row>
    <row r="96" spans="1:16" s="123" customFormat="1" x14ac:dyDescent="0.2">
      <c r="A96" s="35"/>
      <c r="B96" s="35"/>
      <c r="C96" s="35"/>
      <c r="D96" s="35"/>
      <c r="E96" s="35"/>
      <c r="F96" s="35">
        <v>1300</v>
      </c>
      <c r="G96" s="35"/>
      <c r="H96" s="202">
        <v>634.70000000000005</v>
      </c>
      <c r="I96" s="201"/>
      <c r="J96" s="202">
        <v>1477.51</v>
      </c>
      <c r="K96" s="35"/>
      <c r="L96" s="35"/>
      <c r="M96" s="35"/>
      <c r="N96" s="35"/>
      <c r="O96" s="35"/>
      <c r="P96" s="35"/>
    </row>
    <row r="97" spans="1:16" s="123" customFormat="1" x14ac:dyDescent="0.2">
      <c r="A97" s="35"/>
      <c r="B97" s="35"/>
      <c r="C97" s="35"/>
      <c r="D97" s="35"/>
      <c r="E97" s="35"/>
      <c r="F97" s="35">
        <v>1300</v>
      </c>
      <c r="G97" s="35"/>
      <c r="H97" s="202" t="s">
        <v>43</v>
      </c>
      <c r="I97" s="35"/>
      <c r="J97" s="202" t="s">
        <v>43</v>
      </c>
      <c r="K97" s="35"/>
      <c r="L97" s="35"/>
      <c r="M97" s="35"/>
      <c r="N97" s="35"/>
      <c r="O97" s="35"/>
      <c r="P97" s="35"/>
    </row>
    <row r="98" spans="1:16" s="123" customFormat="1" x14ac:dyDescent="0.2">
      <c r="A98" s="35"/>
      <c r="B98" s="35"/>
      <c r="C98" s="35"/>
      <c r="D98" s="35"/>
      <c r="E98" s="35"/>
      <c r="F98" s="35">
        <v>1300</v>
      </c>
      <c r="G98" s="35"/>
      <c r="H98" s="202" t="s">
        <v>43</v>
      </c>
      <c r="I98" s="35"/>
      <c r="J98" s="202" t="s">
        <v>43</v>
      </c>
      <c r="K98" s="35"/>
      <c r="L98" s="35"/>
      <c r="M98" s="35"/>
      <c r="N98" s="35"/>
      <c r="O98" s="35"/>
      <c r="P98" s="35"/>
    </row>
    <row r="99" spans="1:16" s="123" customFormat="1" x14ac:dyDescent="0.2">
      <c r="A99" s="35"/>
      <c r="B99" s="35"/>
      <c r="C99" s="35"/>
      <c r="D99" s="35"/>
      <c r="E99" s="35"/>
      <c r="F99" s="35">
        <v>1300</v>
      </c>
      <c r="G99" s="35"/>
      <c r="H99" s="202">
        <v>631.79</v>
      </c>
      <c r="I99" s="201"/>
      <c r="J99" s="202">
        <v>751.04</v>
      </c>
      <c r="K99" s="35"/>
      <c r="L99" s="35"/>
      <c r="M99" s="35"/>
      <c r="N99" s="35"/>
      <c r="O99" s="35"/>
      <c r="P99" s="35"/>
    </row>
    <row r="100" spans="1:16" s="123" customFormat="1" x14ac:dyDescent="0.2">
      <c r="A100" s="35"/>
      <c r="B100" s="35"/>
      <c r="C100" s="35"/>
      <c r="D100" s="35"/>
      <c r="E100" s="35"/>
      <c r="F100" s="35">
        <v>1300</v>
      </c>
      <c r="G100" s="35"/>
      <c r="H100" s="202">
        <v>697.45</v>
      </c>
      <c r="I100" s="201"/>
      <c r="J100" s="202">
        <v>867.15</v>
      </c>
      <c r="K100" s="35"/>
      <c r="L100" s="35"/>
      <c r="M100" s="35"/>
      <c r="N100" s="35"/>
      <c r="O100" s="35"/>
      <c r="P100" s="35"/>
    </row>
    <row r="101" spans="1:16" s="123" customFormat="1" x14ac:dyDescent="0.2">
      <c r="A101" s="35"/>
      <c r="B101" s="35"/>
      <c r="C101" s="35"/>
      <c r="D101" s="35"/>
      <c r="E101" s="35"/>
      <c r="F101" s="35">
        <v>1300</v>
      </c>
      <c r="G101" s="35"/>
      <c r="H101" s="202">
        <v>872.54</v>
      </c>
      <c r="I101" s="201"/>
      <c r="J101" s="202">
        <v>1301.92</v>
      </c>
      <c r="K101" s="35"/>
      <c r="L101" s="35"/>
      <c r="M101" s="35"/>
      <c r="N101" s="35"/>
      <c r="O101" s="35"/>
      <c r="P101" s="35"/>
    </row>
    <row r="102" spans="1:16" s="123" customFormat="1" x14ac:dyDescent="0.2">
      <c r="A102" s="35"/>
      <c r="B102" s="35"/>
      <c r="C102" s="35"/>
      <c r="D102" s="35"/>
      <c r="E102" s="35"/>
      <c r="F102" s="35">
        <v>1300</v>
      </c>
      <c r="G102" s="35"/>
      <c r="H102" s="202" t="s">
        <v>43</v>
      </c>
      <c r="I102" s="201"/>
      <c r="J102" s="202" t="s">
        <v>43</v>
      </c>
      <c r="K102" s="35"/>
      <c r="L102" s="35"/>
      <c r="M102" s="35"/>
      <c r="N102" s="35"/>
      <c r="O102" s="35"/>
      <c r="P102" s="35"/>
    </row>
    <row r="103" spans="1:16" s="123" customFormat="1" x14ac:dyDescent="0.2">
      <c r="A103" s="35"/>
      <c r="B103" s="35"/>
      <c r="C103" s="35"/>
      <c r="D103" s="35"/>
      <c r="E103" s="35"/>
      <c r="F103" s="35">
        <v>1300</v>
      </c>
      <c r="G103" s="35"/>
      <c r="H103" s="202">
        <v>1088.49</v>
      </c>
      <c r="I103" s="201"/>
      <c r="J103" s="202">
        <v>1067.31</v>
      </c>
      <c r="K103" s="35"/>
      <c r="L103" s="35"/>
      <c r="M103" s="35"/>
      <c r="N103" s="35"/>
      <c r="O103" s="35"/>
      <c r="P103" s="35"/>
    </row>
    <row r="104" spans="1:16" s="123" customFormat="1" x14ac:dyDescent="0.2">
      <c r="A104" s="35"/>
      <c r="B104" s="35"/>
      <c r="C104" s="35"/>
      <c r="D104" s="35"/>
      <c r="E104" s="35"/>
      <c r="F104" s="35">
        <v>4805</v>
      </c>
      <c r="G104" s="35"/>
      <c r="H104" s="202">
        <v>807.51</v>
      </c>
      <c r="I104" s="201"/>
      <c r="J104" s="202">
        <v>565.79</v>
      </c>
      <c r="K104" s="35"/>
      <c r="L104" s="35"/>
      <c r="M104" s="35"/>
      <c r="N104" s="35"/>
      <c r="O104" s="35"/>
      <c r="P104" s="35"/>
    </row>
    <row r="105" spans="1:16" s="123" customFormat="1" x14ac:dyDescent="0.2">
      <c r="A105" s="35"/>
      <c r="B105" s="35"/>
      <c r="C105" s="35"/>
      <c r="D105" s="35"/>
      <c r="E105" s="35"/>
      <c r="F105" s="35">
        <v>4805</v>
      </c>
      <c r="G105" s="35"/>
      <c r="H105" s="202">
        <v>1453.51</v>
      </c>
      <c r="I105" s="201"/>
      <c r="J105" s="202">
        <v>1018.4200000000001</v>
      </c>
      <c r="K105" s="35"/>
      <c r="L105" s="35"/>
      <c r="M105" s="35"/>
      <c r="N105" s="35"/>
      <c r="O105" s="35"/>
      <c r="P105" s="35"/>
    </row>
    <row r="106" spans="1:16" s="123" customFormat="1" x14ac:dyDescent="0.2">
      <c r="A106" s="35"/>
      <c r="B106" s="35"/>
      <c r="C106" s="35"/>
      <c r="D106" s="35"/>
      <c r="E106" s="35"/>
      <c r="F106" s="35">
        <v>4805</v>
      </c>
      <c r="G106" s="35"/>
      <c r="H106" s="202">
        <v>1695.77</v>
      </c>
      <c r="I106" s="201"/>
      <c r="J106" s="202">
        <v>1141.24</v>
      </c>
      <c r="K106" s="35"/>
      <c r="L106" s="35"/>
      <c r="M106" s="35"/>
      <c r="N106" s="35"/>
      <c r="O106" s="35"/>
      <c r="P106" s="35"/>
    </row>
    <row r="107" spans="1:16" s="123" customFormat="1" x14ac:dyDescent="0.2">
      <c r="A107" s="35"/>
      <c r="B107" s="35"/>
      <c r="C107" s="35"/>
      <c r="D107" s="35"/>
      <c r="E107" s="35"/>
      <c r="F107" s="35">
        <v>4805</v>
      </c>
      <c r="G107" s="35"/>
      <c r="H107" s="202">
        <v>2341.77</v>
      </c>
      <c r="I107" s="201"/>
      <c r="J107" s="202">
        <v>1593.87</v>
      </c>
      <c r="K107" s="35"/>
      <c r="L107" s="35"/>
      <c r="M107" s="35"/>
      <c r="N107" s="35"/>
      <c r="O107" s="35"/>
      <c r="P107" s="35"/>
    </row>
    <row r="108" spans="1:16" s="123" customFormat="1" x14ac:dyDescent="0.2">
      <c r="A108" s="35"/>
      <c r="B108" s="35"/>
      <c r="C108" s="35"/>
      <c r="D108" s="35"/>
      <c r="E108" s="35"/>
      <c r="F108" s="35">
        <v>4805</v>
      </c>
      <c r="G108" s="35"/>
      <c r="H108" s="202" t="s">
        <v>43</v>
      </c>
      <c r="I108" s="201"/>
      <c r="J108" s="202" t="s">
        <v>43</v>
      </c>
      <c r="K108" s="35"/>
      <c r="L108" s="35"/>
      <c r="M108" s="35"/>
      <c r="N108" s="35"/>
      <c r="O108" s="35"/>
      <c r="P108" s="35"/>
    </row>
    <row r="109" spans="1:16" s="123" customFormat="1" x14ac:dyDescent="0.2">
      <c r="A109" s="35"/>
      <c r="B109" s="35"/>
      <c r="C109" s="35"/>
      <c r="D109" s="35"/>
      <c r="E109" s="35"/>
      <c r="F109" s="35">
        <v>4805</v>
      </c>
      <c r="G109" s="35"/>
      <c r="H109" s="202" t="s">
        <v>43</v>
      </c>
      <c r="I109" s="201"/>
      <c r="J109" s="202" t="s">
        <v>43</v>
      </c>
      <c r="K109" s="35"/>
      <c r="L109" s="35"/>
      <c r="M109" s="35"/>
      <c r="N109" s="35"/>
      <c r="O109" s="35"/>
      <c r="P109" s="35"/>
    </row>
    <row r="110" spans="1:16" s="123" customFormat="1" x14ac:dyDescent="0.2">
      <c r="A110" s="35"/>
      <c r="B110" s="35"/>
      <c r="C110" s="35"/>
      <c r="D110" s="35"/>
      <c r="E110" s="35"/>
      <c r="F110" s="35">
        <v>4805</v>
      </c>
      <c r="G110" s="35"/>
      <c r="H110" s="202">
        <v>823.12</v>
      </c>
      <c r="I110" s="201"/>
      <c r="J110" s="202">
        <v>768.9</v>
      </c>
      <c r="K110" s="35"/>
      <c r="L110" s="35"/>
      <c r="M110" s="35"/>
      <c r="N110" s="35"/>
      <c r="O110" s="35"/>
      <c r="P110" s="35"/>
    </row>
    <row r="111" spans="1:16" s="123" customFormat="1" x14ac:dyDescent="0.2">
      <c r="A111" s="35"/>
      <c r="B111" s="35"/>
      <c r="C111" s="35"/>
      <c r="D111" s="35"/>
      <c r="E111" s="35"/>
      <c r="F111" s="35">
        <v>4805</v>
      </c>
      <c r="G111" s="35"/>
      <c r="H111" s="202">
        <v>1065.3800000000001</v>
      </c>
      <c r="I111" s="201"/>
      <c r="J111" s="202">
        <v>891.72</v>
      </c>
      <c r="K111" s="35"/>
      <c r="L111" s="35"/>
      <c r="M111" s="35"/>
      <c r="N111" s="35"/>
      <c r="O111" s="35"/>
      <c r="P111" s="35"/>
    </row>
    <row r="112" spans="1:16" s="123" customFormat="1" x14ac:dyDescent="0.2">
      <c r="A112" s="35"/>
      <c r="B112" s="35"/>
      <c r="C112" s="35"/>
      <c r="D112" s="35"/>
      <c r="E112" s="35"/>
      <c r="F112" s="35">
        <v>4805</v>
      </c>
      <c r="G112" s="35"/>
      <c r="H112" s="202">
        <v>1711.38</v>
      </c>
      <c r="I112" s="201"/>
      <c r="J112" s="202">
        <v>1344.35</v>
      </c>
      <c r="K112" s="35"/>
      <c r="L112" s="35"/>
      <c r="M112" s="35"/>
      <c r="N112" s="35"/>
      <c r="O112" s="35"/>
      <c r="P112" s="35"/>
    </row>
    <row r="113" spans="1:16" s="123" customFormat="1" x14ac:dyDescent="0.2">
      <c r="A113" s="35"/>
      <c r="B113" s="35"/>
      <c r="C113" s="35"/>
      <c r="D113" s="35"/>
      <c r="E113" s="35"/>
      <c r="F113" s="35">
        <v>4805</v>
      </c>
      <c r="G113" s="35"/>
      <c r="H113" s="202" t="s">
        <v>43</v>
      </c>
      <c r="I113" s="201"/>
      <c r="J113" s="202" t="s">
        <v>43</v>
      </c>
      <c r="K113" s="35"/>
      <c r="L113" s="35"/>
      <c r="M113" s="35"/>
      <c r="N113" s="35"/>
      <c r="O113" s="35"/>
      <c r="P113" s="35"/>
    </row>
    <row r="114" spans="1:16" s="123" customFormat="1" x14ac:dyDescent="0.2">
      <c r="A114" s="35"/>
      <c r="B114" s="35"/>
      <c r="C114" s="35"/>
      <c r="D114" s="35"/>
      <c r="E114" s="35"/>
      <c r="F114" s="35">
        <v>4805</v>
      </c>
      <c r="G114" s="35"/>
      <c r="H114" s="202">
        <v>1000.24</v>
      </c>
      <c r="I114" s="201"/>
      <c r="J114" s="202">
        <v>1085.17</v>
      </c>
      <c r="K114" s="35"/>
      <c r="L114" s="35"/>
      <c r="M114" s="35"/>
      <c r="N114" s="35"/>
      <c r="O114" s="35"/>
      <c r="P114" s="35"/>
    </row>
    <row r="115" spans="1:16" s="123" customFormat="1" x14ac:dyDescent="0.2">
      <c r="A115" s="35"/>
      <c r="B115" s="35"/>
      <c r="C115" s="35"/>
      <c r="D115" s="35"/>
      <c r="E115" s="35"/>
      <c r="F115" s="35">
        <v>1350</v>
      </c>
      <c r="G115" s="35"/>
      <c r="H115" s="202" t="s">
        <v>43</v>
      </c>
      <c r="I115" s="201"/>
      <c r="J115" s="202" t="s">
        <v>43</v>
      </c>
      <c r="K115" s="35"/>
      <c r="L115" s="35"/>
      <c r="M115" s="35"/>
      <c r="N115" s="35"/>
      <c r="O115" s="35"/>
      <c r="P115" s="35"/>
    </row>
    <row r="116" spans="1:16" s="123" customFormat="1" x14ac:dyDescent="0.2">
      <c r="A116" s="35"/>
      <c r="B116" s="35"/>
      <c r="C116" s="35"/>
      <c r="D116" s="35"/>
      <c r="E116" s="35"/>
      <c r="F116" s="35">
        <v>1350</v>
      </c>
      <c r="G116" s="35"/>
      <c r="H116" s="202" t="s">
        <v>43</v>
      </c>
      <c r="I116" s="201"/>
      <c r="J116" s="202" t="s">
        <v>43</v>
      </c>
      <c r="K116" s="35"/>
      <c r="L116" s="35"/>
      <c r="M116" s="35"/>
      <c r="N116" s="35"/>
      <c r="O116" s="35"/>
      <c r="P116" s="35"/>
    </row>
    <row r="117" spans="1:16" s="123" customFormat="1" x14ac:dyDescent="0.2">
      <c r="A117" s="35"/>
      <c r="B117" s="35"/>
      <c r="C117" s="35"/>
      <c r="D117" s="35"/>
      <c r="E117" s="35"/>
      <c r="F117" s="35">
        <v>1350</v>
      </c>
      <c r="G117" s="35"/>
      <c r="H117" s="202" t="s">
        <v>43</v>
      </c>
      <c r="I117" s="201"/>
      <c r="J117" s="202" t="s">
        <v>43</v>
      </c>
      <c r="K117" s="35"/>
      <c r="L117" s="35"/>
      <c r="M117" s="35"/>
      <c r="N117" s="35"/>
      <c r="O117" s="35"/>
      <c r="P117" s="35"/>
    </row>
    <row r="118" spans="1:16" s="123" customFormat="1" x14ac:dyDescent="0.2">
      <c r="A118" s="35"/>
      <c r="B118" s="35"/>
      <c r="C118" s="35"/>
      <c r="D118" s="35"/>
      <c r="E118" s="35"/>
      <c r="F118" s="35">
        <v>1350</v>
      </c>
      <c r="G118" s="35"/>
      <c r="H118" s="202" t="s">
        <v>43</v>
      </c>
      <c r="I118" s="201"/>
      <c r="J118" s="202" t="s">
        <v>43</v>
      </c>
      <c r="K118" s="35"/>
      <c r="L118" s="35"/>
      <c r="M118" s="35"/>
      <c r="N118" s="35"/>
      <c r="O118" s="35"/>
      <c r="P118" s="35"/>
    </row>
    <row r="119" spans="1:16" s="123" customFormat="1" x14ac:dyDescent="0.2">
      <c r="A119" s="35"/>
      <c r="B119" s="35"/>
      <c r="C119" s="35"/>
      <c r="D119" s="35"/>
      <c r="E119" s="35"/>
      <c r="F119" s="35">
        <v>1350</v>
      </c>
      <c r="G119" s="35"/>
      <c r="H119" s="202">
        <v>588.70000000000005</v>
      </c>
      <c r="I119" s="201"/>
      <c r="J119" s="202">
        <v>316.27000000000004</v>
      </c>
      <c r="K119" s="35"/>
      <c r="L119" s="35"/>
      <c r="M119" s="35"/>
      <c r="N119" s="35"/>
      <c r="O119" s="35"/>
      <c r="P119" s="35"/>
    </row>
    <row r="120" spans="1:16" s="123" customFormat="1" x14ac:dyDescent="0.2">
      <c r="A120" s="35"/>
      <c r="B120" s="35"/>
      <c r="C120" s="35"/>
      <c r="D120" s="35"/>
      <c r="E120" s="35"/>
      <c r="F120" s="35">
        <v>1350</v>
      </c>
      <c r="G120" s="35"/>
      <c r="H120" s="202">
        <v>1177.4000000000001</v>
      </c>
      <c r="I120" s="201"/>
      <c r="J120" s="202">
        <v>632.54000000000008</v>
      </c>
      <c r="K120" s="35"/>
      <c r="L120" s="35"/>
      <c r="M120" s="35"/>
      <c r="N120" s="35"/>
      <c r="O120" s="35"/>
      <c r="P120" s="35"/>
    </row>
    <row r="121" spans="1:16" s="123" customFormat="1" x14ac:dyDescent="0.2">
      <c r="A121" s="35"/>
      <c r="B121" s="35"/>
      <c r="C121" s="35"/>
      <c r="D121" s="35"/>
      <c r="E121" s="35"/>
      <c r="F121" s="35">
        <v>1350</v>
      </c>
      <c r="G121" s="35"/>
      <c r="H121" s="202" t="s">
        <v>43</v>
      </c>
      <c r="I121" s="201"/>
      <c r="J121" s="202" t="s">
        <v>43</v>
      </c>
      <c r="K121" s="35"/>
      <c r="L121" s="35"/>
      <c r="M121" s="35"/>
      <c r="N121" s="35"/>
      <c r="O121" s="35"/>
      <c r="P121" s="35"/>
    </row>
    <row r="122" spans="1:16" s="123" customFormat="1" x14ac:dyDescent="0.2">
      <c r="A122" s="35"/>
      <c r="B122" s="35"/>
      <c r="C122" s="35"/>
      <c r="D122" s="35"/>
      <c r="E122" s="35"/>
      <c r="F122" s="35">
        <v>1350</v>
      </c>
      <c r="G122" s="35"/>
      <c r="H122" s="202" t="s">
        <v>43</v>
      </c>
      <c r="I122" s="201"/>
      <c r="J122" s="202" t="s">
        <v>43</v>
      </c>
      <c r="K122" s="35"/>
      <c r="L122" s="35"/>
      <c r="M122" s="35"/>
      <c r="N122" s="35"/>
      <c r="O122" s="35"/>
      <c r="P122" s="35"/>
    </row>
    <row r="123" spans="1:16" s="123" customFormat="1" x14ac:dyDescent="0.2">
      <c r="A123" s="35"/>
      <c r="B123" s="35"/>
      <c r="C123" s="35"/>
      <c r="D123" s="35"/>
      <c r="E123" s="35"/>
      <c r="F123" s="35">
        <v>1350</v>
      </c>
      <c r="G123" s="35"/>
      <c r="H123" s="202" t="s">
        <v>43</v>
      </c>
      <c r="I123" s="201"/>
      <c r="J123" s="202" t="s">
        <v>43</v>
      </c>
      <c r="K123" s="35"/>
      <c r="L123" s="35"/>
      <c r="M123" s="35"/>
      <c r="N123" s="35"/>
      <c r="O123" s="35"/>
      <c r="P123" s="35"/>
    </row>
    <row r="124" spans="1:16" s="123" customFormat="1" x14ac:dyDescent="0.2">
      <c r="A124" s="35"/>
      <c r="B124" s="35"/>
      <c r="C124" s="35"/>
      <c r="D124" s="35"/>
      <c r="E124" s="35"/>
      <c r="F124" s="35">
        <v>1350</v>
      </c>
      <c r="G124" s="35"/>
      <c r="H124" s="202">
        <v>1766.1</v>
      </c>
      <c r="I124" s="201"/>
      <c r="J124" s="202">
        <v>948.81</v>
      </c>
      <c r="K124" s="35"/>
      <c r="L124" s="35"/>
      <c r="M124" s="35"/>
      <c r="N124" s="35"/>
      <c r="O124" s="35"/>
      <c r="P124" s="35"/>
    </row>
    <row r="125" spans="1:16" s="123" customFormat="1" x14ac:dyDescent="0.2">
      <c r="A125" s="35"/>
      <c r="B125" s="35"/>
      <c r="C125" s="35"/>
      <c r="D125" s="35"/>
      <c r="E125" s="35"/>
      <c r="F125" s="35">
        <v>1350</v>
      </c>
      <c r="G125" s="35"/>
      <c r="H125" s="202" t="s">
        <v>43</v>
      </c>
      <c r="I125" s="201"/>
      <c r="J125" s="202" t="s">
        <v>43</v>
      </c>
      <c r="K125" s="35"/>
      <c r="L125" s="35"/>
      <c r="M125" s="35"/>
      <c r="N125" s="35"/>
      <c r="O125" s="35"/>
      <c r="P125" s="35"/>
    </row>
    <row r="126" spans="1:16" s="123" customFormat="1" x14ac:dyDescent="0.2">
      <c r="A126" s="35"/>
      <c r="B126" s="35"/>
      <c r="C126" s="35"/>
      <c r="D126" s="35"/>
      <c r="E126" s="35"/>
      <c r="F126" s="35">
        <v>2100</v>
      </c>
      <c r="G126" s="35"/>
      <c r="H126" s="202">
        <v>636.67999999999995</v>
      </c>
      <c r="I126" s="201"/>
      <c r="J126" s="202">
        <v>467.23999999999995</v>
      </c>
      <c r="K126" s="35"/>
      <c r="L126" s="35"/>
      <c r="M126" s="35"/>
      <c r="N126" s="35"/>
      <c r="O126" s="35"/>
      <c r="P126" s="35"/>
    </row>
    <row r="127" spans="1:16" s="123" customFormat="1" x14ac:dyDescent="0.2">
      <c r="A127" s="35"/>
      <c r="B127" s="35"/>
      <c r="C127" s="35"/>
      <c r="D127" s="35"/>
      <c r="E127" s="35"/>
      <c r="F127" s="35">
        <v>2100</v>
      </c>
      <c r="G127" s="35"/>
      <c r="H127" s="202">
        <v>1146.02</v>
      </c>
      <c r="I127" s="201"/>
      <c r="J127" s="202">
        <v>841.03</v>
      </c>
      <c r="K127" s="35"/>
      <c r="L127" s="35"/>
      <c r="M127" s="35"/>
      <c r="N127" s="35"/>
      <c r="O127" s="35"/>
      <c r="P127" s="35"/>
    </row>
    <row r="128" spans="1:16" s="123" customFormat="1" x14ac:dyDescent="0.2">
      <c r="A128" s="35"/>
      <c r="B128" s="35"/>
      <c r="C128" s="35"/>
      <c r="D128" s="35"/>
      <c r="E128" s="35"/>
      <c r="F128" s="35">
        <v>2100</v>
      </c>
      <c r="G128" s="35"/>
      <c r="H128" s="202">
        <v>1337.03</v>
      </c>
      <c r="I128" s="201"/>
      <c r="J128" s="202">
        <v>934.28</v>
      </c>
      <c r="K128" s="35"/>
      <c r="L128" s="35"/>
      <c r="M128" s="35"/>
      <c r="N128" s="35"/>
      <c r="O128" s="35"/>
      <c r="P128" s="35"/>
    </row>
    <row r="129" spans="1:16" s="123" customFormat="1" x14ac:dyDescent="0.2">
      <c r="A129" s="35"/>
      <c r="B129" s="35"/>
      <c r="C129" s="35"/>
      <c r="D129" s="35"/>
      <c r="E129" s="35"/>
      <c r="F129" s="35">
        <v>2100</v>
      </c>
      <c r="G129" s="35"/>
      <c r="H129" s="202">
        <v>1846.37</v>
      </c>
      <c r="I129" s="201"/>
      <c r="J129" s="202">
        <v>1308.07</v>
      </c>
      <c r="K129" s="35"/>
      <c r="L129" s="35"/>
      <c r="M129" s="35"/>
      <c r="N129" s="35"/>
      <c r="O129" s="35"/>
      <c r="P129" s="35"/>
    </row>
    <row r="130" spans="1:16" s="123" customFormat="1" x14ac:dyDescent="0.2">
      <c r="A130" s="35"/>
      <c r="B130" s="35"/>
      <c r="C130" s="35"/>
      <c r="D130" s="35"/>
      <c r="E130" s="35"/>
      <c r="F130" s="35">
        <v>2100</v>
      </c>
      <c r="G130" s="35"/>
      <c r="H130" s="202">
        <v>255.92</v>
      </c>
      <c r="I130" s="201"/>
      <c r="J130" s="202">
        <v>316.27</v>
      </c>
      <c r="K130" s="35"/>
      <c r="L130" s="35"/>
      <c r="M130" s="35"/>
      <c r="N130" s="35"/>
      <c r="O130" s="35"/>
      <c r="P130" s="35"/>
    </row>
    <row r="131" spans="1:16" s="123" customFormat="1" x14ac:dyDescent="0.2">
      <c r="A131" s="35"/>
      <c r="B131" s="35"/>
      <c r="C131" s="35"/>
      <c r="D131" s="35"/>
      <c r="E131" s="35"/>
      <c r="F131" s="35">
        <v>2100</v>
      </c>
      <c r="G131" s="35"/>
      <c r="H131" s="202">
        <v>511.84</v>
      </c>
      <c r="I131" s="201"/>
      <c r="J131" s="202">
        <v>632.54</v>
      </c>
      <c r="K131" s="35"/>
      <c r="L131" s="35"/>
      <c r="M131" s="35"/>
      <c r="N131" s="35"/>
      <c r="O131" s="35"/>
      <c r="P131" s="35"/>
    </row>
    <row r="132" spans="1:16" s="123" customFormat="1" x14ac:dyDescent="0.2">
      <c r="A132" s="35"/>
      <c r="B132" s="35"/>
      <c r="C132" s="35"/>
      <c r="D132" s="35"/>
      <c r="E132" s="35"/>
      <c r="F132" s="35">
        <v>2100</v>
      </c>
      <c r="G132" s="35"/>
      <c r="H132" s="202">
        <v>765.26</v>
      </c>
      <c r="I132" s="201"/>
      <c r="J132" s="202">
        <v>690.06</v>
      </c>
      <c r="K132" s="35"/>
      <c r="L132" s="35"/>
      <c r="M132" s="35"/>
      <c r="N132" s="35"/>
      <c r="O132" s="35"/>
      <c r="P132" s="35"/>
    </row>
    <row r="133" spans="1:16" s="123" customFormat="1" x14ac:dyDescent="0.2">
      <c r="A133" s="35"/>
      <c r="B133" s="35"/>
      <c r="C133" s="35"/>
      <c r="D133" s="35"/>
      <c r="E133" s="35"/>
      <c r="F133" s="35">
        <v>2100</v>
      </c>
      <c r="G133" s="35"/>
      <c r="H133" s="202">
        <v>956.27</v>
      </c>
      <c r="I133" s="201"/>
      <c r="J133" s="202">
        <v>783.31</v>
      </c>
      <c r="K133" s="35"/>
      <c r="L133" s="35"/>
      <c r="M133" s="35"/>
      <c r="N133" s="35"/>
      <c r="O133" s="35"/>
      <c r="P133" s="35"/>
    </row>
    <row r="134" spans="1:16" s="123" customFormat="1" x14ac:dyDescent="0.2">
      <c r="A134" s="35"/>
      <c r="B134" s="35"/>
      <c r="C134" s="35"/>
      <c r="D134" s="35"/>
      <c r="E134" s="35"/>
      <c r="F134" s="35">
        <v>2100</v>
      </c>
      <c r="G134" s="35"/>
      <c r="H134" s="202">
        <v>1465.61</v>
      </c>
      <c r="I134" s="201"/>
      <c r="J134" s="202">
        <v>1157.0999999999997</v>
      </c>
      <c r="K134" s="35"/>
      <c r="L134" s="35"/>
      <c r="M134" s="35"/>
      <c r="N134" s="35"/>
      <c r="O134" s="35"/>
      <c r="P134" s="35"/>
    </row>
    <row r="135" spans="1:16" s="123" customFormat="1" x14ac:dyDescent="0.2">
      <c r="A135" s="35"/>
      <c r="B135" s="35"/>
      <c r="C135" s="35"/>
      <c r="D135" s="35"/>
      <c r="E135" s="35"/>
      <c r="F135" s="35">
        <v>2100</v>
      </c>
      <c r="G135" s="35"/>
      <c r="H135" s="202">
        <v>767.76</v>
      </c>
      <c r="I135" s="201"/>
      <c r="J135" s="202">
        <v>948.81</v>
      </c>
      <c r="K135" s="35"/>
      <c r="L135" s="35"/>
      <c r="M135" s="35"/>
      <c r="N135" s="35"/>
      <c r="O135" s="35"/>
      <c r="P135" s="35"/>
    </row>
    <row r="136" spans="1:16" s="123" customFormat="1" x14ac:dyDescent="0.2">
      <c r="A136" s="35"/>
      <c r="B136" s="35"/>
      <c r="C136" s="35"/>
      <c r="D136" s="35"/>
      <c r="E136" s="35"/>
      <c r="F136" s="35">
        <v>2100</v>
      </c>
      <c r="G136" s="35"/>
      <c r="H136" s="202">
        <v>1021.18</v>
      </c>
      <c r="I136" s="201"/>
      <c r="J136" s="202">
        <v>1006.3299999999998</v>
      </c>
      <c r="K136" s="35"/>
      <c r="L136" s="35"/>
      <c r="M136" s="35"/>
      <c r="N136" s="35"/>
      <c r="O136" s="35"/>
      <c r="P136" s="35"/>
    </row>
    <row r="137" spans="1:16" s="123" customFormat="1" x14ac:dyDescent="0.2">
      <c r="A137" s="35"/>
      <c r="B137" s="35"/>
      <c r="C137" s="35"/>
      <c r="D137" s="35"/>
      <c r="E137" s="35"/>
      <c r="F137" s="35">
        <v>1320</v>
      </c>
      <c r="G137" s="35"/>
      <c r="H137" s="202">
        <v>1109.99</v>
      </c>
      <c r="I137" s="201"/>
      <c r="J137" s="202">
        <v>798.81999999999994</v>
      </c>
      <c r="K137" s="35"/>
      <c r="L137" s="35"/>
      <c r="M137" s="35"/>
      <c r="N137" s="35"/>
      <c r="O137" s="35"/>
      <c r="P137" s="35"/>
    </row>
    <row r="138" spans="1:16" s="123" customFormat="1" x14ac:dyDescent="0.2">
      <c r="A138" s="35"/>
      <c r="B138" s="35"/>
      <c r="C138" s="35"/>
      <c r="D138" s="35"/>
      <c r="E138" s="35"/>
      <c r="F138" s="35">
        <v>1320</v>
      </c>
      <c r="G138" s="35"/>
      <c r="H138" s="202">
        <v>1997.98</v>
      </c>
      <c r="I138" s="201"/>
      <c r="J138" s="202">
        <v>1437.88</v>
      </c>
      <c r="K138" s="35"/>
      <c r="L138" s="35"/>
      <c r="M138" s="35"/>
      <c r="N138" s="35"/>
      <c r="O138" s="35"/>
      <c r="P138" s="35"/>
    </row>
    <row r="139" spans="1:16" s="123" customFormat="1" x14ac:dyDescent="0.2">
      <c r="A139" s="35"/>
      <c r="B139" s="35"/>
      <c r="C139" s="35"/>
      <c r="D139" s="35"/>
      <c r="E139" s="35"/>
      <c r="F139" s="35">
        <v>1320</v>
      </c>
      <c r="G139" s="35"/>
      <c r="H139" s="202">
        <v>2330.98</v>
      </c>
      <c r="I139" s="201"/>
      <c r="J139" s="202">
        <v>1630.6</v>
      </c>
      <c r="K139" s="35"/>
      <c r="L139" s="35"/>
      <c r="M139" s="35"/>
      <c r="N139" s="35"/>
      <c r="O139" s="35"/>
      <c r="P139" s="35"/>
    </row>
    <row r="140" spans="1:16" s="123" customFormat="1" x14ac:dyDescent="0.2">
      <c r="A140" s="35"/>
      <c r="B140" s="35"/>
      <c r="C140" s="35"/>
      <c r="D140" s="35"/>
      <c r="E140" s="35"/>
      <c r="F140" s="35">
        <v>1320</v>
      </c>
      <c r="G140" s="35"/>
      <c r="H140" s="202">
        <v>3218.97</v>
      </c>
      <c r="I140" s="201"/>
      <c r="J140" s="202">
        <v>2269.66</v>
      </c>
      <c r="K140" s="35"/>
      <c r="L140" s="35"/>
      <c r="M140" s="35"/>
      <c r="N140" s="35"/>
      <c r="O140" s="35"/>
      <c r="P140" s="35"/>
    </row>
    <row r="141" spans="1:16" s="123" customFormat="1" x14ac:dyDescent="0.2">
      <c r="A141" s="35"/>
      <c r="B141" s="35"/>
      <c r="C141" s="35"/>
      <c r="D141" s="35"/>
      <c r="E141" s="35"/>
      <c r="F141" s="35">
        <v>1320</v>
      </c>
      <c r="G141" s="35"/>
      <c r="H141" s="202" t="s">
        <v>43</v>
      </c>
      <c r="I141" s="201"/>
      <c r="J141" s="202" t="s">
        <v>43</v>
      </c>
      <c r="K141" s="35"/>
      <c r="L141" s="35"/>
      <c r="M141" s="35"/>
      <c r="N141" s="35"/>
      <c r="O141" s="35"/>
      <c r="P141" s="35"/>
    </row>
    <row r="142" spans="1:16" s="123" customFormat="1" x14ac:dyDescent="0.2">
      <c r="A142" s="35"/>
      <c r="B142" s="35"/>
      <c r="C142" s="35"/>
      <c r="D142" s="35"/>
      <c r="E142" s="35"/>
      <c r="F142" s="35">
        <v>1320</v>
      </c>
      <c r="G142" s="35"/>
      <c r="H142" s="202" t="s">
        <v>43</v>
      </c>
      <c r="I142" s="201"/>
      <c r="J142" s="202" t="s">
        <v>43</v>
      </c>
      <c r="K142" s="35"/>
      <c r="L142" s="35"/>
      <c r="M142" s="35"/>
      <c r="N142" s="35"/>
      <c r="O142" s="35"/>
      <c r="P142" s="35"/>
    </row>
    <row r="143" spans="1:16" s="123" customFormat="1" x14ac:dyDescent="0.2">
      <c r="A143" s="35"/>
      <c r="B143" s="35"/>
      <c r="C143" s="35"/>
      <c r="D143" s="35"/>
      <c r="E143" s="35"/>
      <c r="F143" s="35">
        <v>1320</v>
      </c>
      <c r="G143" s="35"/>
      <c r="H143" s="202">
        <v>1344.69</v>
      </c>
      <c r="I143" s="201"/>
      <c r="J143" s="202">
        <v>955.32999999999993</v>
      </c>
      <c r="K143" s="35"/>
      <c r="L143" s="35"/>
      <c r="M143" s="35"/>
      <c r="N143" s="35"/>
      <c r="O143" s="35"/>
      <c r="P143" s="35"/>
    </row>
    <row r="144" spans="1:16" s="123" customFormat="1" x14ac:dyDescent="0.2">
      <c r="A144" s="35"/>
      <c r="B144" s="35"/>
      <c r="C144" s="35"/>
      <c r="D144" s="35"/>
      <c r="E144" s="35"/>
      <c r="F144" s="35">
        <v>1320</v>
      </c>
      <c r="G144" s="35"/>
      <c r="H144" s="202">
        <v>1677.69</v>
      </c>
      <c r="I144" s="201"/>
      <c r="J144" s="202">
        <v>1148.05</v>
      </c>
      <c r="K144" s="35"/>
      <c r="L144" s="35"/>
      <c r="M144" s="35"/>
      <c r="N144" s="35"/>
      <c r="O144" s="35"/>
      <c r="P144" s="35"/>
    </row>
    <row r="145" spans="1:16" s="123" customFormat="1" x14ac:dyDescent="0.2">
      <c r="A145" s="35"/>
      <c r="B145" s="35"/>
      <c r="C145" s="35"/>
      <c r="D145" s="35"/>
      <c r="E145" s="35"/>
      <c r="F145" s="35">
        <v>1320</v>
      </c>
      <c r="G145" s="35"/>
      <c r="H145" s="202">
        <v>2565.6799999999998</v>
      </c>
      <c r="I145" s="201"/>
      <c r="J145" s="202">
        <v>1787.11</v>
      </c>
      <c r="K145" s="35"/>
      <c r="L145" s="35"/>
      <c r="M145" s="35"/>
      <c r="N145" s="35"/>
      <c r="O145" s="35"/>
      <c r="P145" s="35"/>
    </row>
    <row r="146" spans="1:16" s="123" customFormat="1" x14ac:dyDescent="0.2">
      <c r="A146" s="35"/>
      <c r="B146" s="35"/>
      <c r="C146" s="35"/>
      <c r="D146" s="35"/>
      <c r="E146" s="35"/>
      <c r="F146" s="35">
        <v>1320</v>
      </c>
      <c r="G146" s="35"/>
      <c r="H146" s="202" t="s">
        <v>43</v>
      </c>
      <c r="I146" s="201"/>
      <c r="J146" s="202" t="s">
        <v>43</v>
      </c>
      <c r="K146" s="35"/>
      <c r="L146" s="35"/>
      <c r="M146" s="35"/>
      <c r="N146" s="35"/>
      <c r="O146" s="35"/>
      <c r="P146" s="35"/>
    </row>
    <row r="147" spans="1:16" s="123" customFormat="1" x14ac:dyDescent="0.2">
      <c r="A147" s="35"/>
      <c r="B147" s="35"/>
      <c r="C147" s="35"/>
      <c r="D147" s="35"/>
      <c r="E147" s="35"/>
      <c r="F147" s="35">
        <v>1320</v>
      </c>
      <c r="G147" s="35"/>
      <c r="H147" s="202">
        <v>1801.39</v>
      </c>
      <c r="I147" s="201"/>
      <c r="J147" s="202">
        <v>1271.6000000000001</v>
      </c>
      <c r="K147" s="35"/>
      <c r="L147" s="35"/>
      <c r="M147" s="35"/>
      <c r="N147" s="35"/>
      <c r="O147" s="35"/>
      <c r="P147" s="35"/>
    </row>
    <row r="148" spans="1:16" s="123" customFormat="1" x14ac:dyDescent="0.2">
      <c r="A148" s="35"/>
      <c r="B148" s="35"/>
      <c r="C148" s="35"/>
      <c r="D148" s="35"/>
      <c r="E148" s="35"/>
      <c r="F148" s="35">
        <v>3750</v>
      </c>
      <c r="G148" s="35"/>
      <c r="H148" s="202" t="s">
        <v>43</v>
      </c>
      <c r="I148" s="201"/>
      <c r="J148" s="202" t="s">
        <v>43</v>
      </c>
      <c r="K148" s="35"/>
      <c r="L148" s="35"/>
      <c r="M148" s="35"/>
      <c r="N148" s="35"/>
      <c r="O148" s="35"/>
      <c r="P148" s="35"/>
    </row>
    <row r="149" spans="1:16" s="123" customFormat="1" x14ac:dyDescent="0.2">
      <c r="A149" s="35"/>
      <c r="B149" s="35"/>
      <c r="C149" s="35"/>
      <c r="D149" s="35"/>
      <c r="E149" s="35"/>
      <c r="F149" s="35">
        <v>3750</v>
      </c>
      <c r="G149" s="35"/>
      <c r="H149" s="202" t="s">
        <v>43</v>
      </c>
      <c r="I149" s="201"/>
      <c r="J149" s="202" t="s">
        <v>43</v>
      </c>
      <c r="K149" s="35"/>
      <c r="L149" s="35"/>
      <c r="M149" s="35"/>
      <c r="N149" s="35"/>
      <c r="O149" s="35"/>
      <c r="P149" s="35"/>
    </row>
    <row r="150" spans="1:16" s="123" customFormat="1" x14ac:dyDescent="0.2">
      <c r="A150" s="35"/>
      <c r="B150" s="35"/>
      <c r="C150" s="35"/>
      <c r="D150" s="35"/>
      <c r="E150" s="35"/>
      <c r="F150" s="35">
        <v>3750</v>
      </c>
      <c r="G150" s="35"/>
      <c r="H150" s="202" t="s">
        <v>43</v>
      </c>
      <c r="I150" s="201"/>
      <c r="J150" s="202" t="s">
        <v>43</v>
      </c>
      <c r="K150" s="35"/>
      <c r="L150" s="35"/>
      <c r="M150" s="35"/>
      <c r="N150" s="35"/>
      <c r="O150" s="35"/>
      <c r="P150" s="35"/>
    </row>
    <row r="151" spans="1:16" s="123" customFormat="1" x14ac:dyDescent="0.2">
      <c r="A151" s="35"/>
      <c r="B151" s="35"/>
      <c r="C151" s="35"/>
      <c r="D151" s="35"/>
      <c r="E151" s="35"/>
      <c r="F151" s="35">
        <v>3750</v>
      </c>
      <c r="G151" s="35"/>
      <c r="H151" s="202" t="s">
        <v>43</v>
      </c>
      <c r="I151" s="201"/>
      <c r="J151" s="202" t="s">
        <v>43</v>
      </c>
      <c r="K151" s="35"/>
      <c r="L151" s="35"/>
      <c r="M151" s="35"/>
      <c r="N151" s="35"/>
      <c r="O151" s="35"/>
      <c r="P151" s="35"/>
    </row>
    <row r="152" spans="1:16" s="123" customFormat="1" x14ac:dyDescent="0.2">
      <c r="A152" s="35"/>
      <c r="B152" s="35"/>
      <c r="C152" s="35"/>
      <c r="D152" s="35"/>
      <c r="E152" s="35"/>
      <c r="F152" s="35">
        <v>3750</v>
      </c>
      <c r="G152" s="35"/>
      <c r="H152" s="202">
        <v>177.12</v>
      </c>
      <c r="I152" s="201"/>
      <c r="J152" s="202">
        <v>316.27</v>
      </c>
      <c r="K152" s="35"/>
      <c r="L152" s="35"/>
      <c r="M152" s="35"/>
      <c r="N152" s="35"/>
      <c r="O152" s="35"/>
      <c r="P152" s="35"/>
    </row>
    <row r="153" spans="1:16" s="123" customFormat="1" x14ac:dyDescent="0.2">
      <c r="A153" s="35"/>
      <c r="B153" s="35"/>
      <c r="C153" s="35"/>
      <c r="D153" s="35"/>
      <c r="E153" s="35"/>
      <c r="F153" s="35">
        <v>3750</v>
      </c>
      <c r="G153" s="35"/>
      <c r="H153" s="202">
        <v>354.24</v>
      </c>
      <c r="I153" s="201"/>
      <c r="J153" s="202">
        <v>632.54</v>
      </c>
      <c r="K153" s="35"/>
      <c r="L153" s="35"/>
      <c r="M153" s="35"/>
      <c r="N153" s="35"/>
      <c r="O153" s="35"/>
      <c r="P153" s="35"/>
    </row>
    <row r="154" spans="1:16" s="123" customFormat="1" x14ac:dyDescent="0.2">
      <c r="A154" s="35"/>
      <c r="B154" s="35"/>
      <c r="C154" s="35"/>
      <c r="D154" s="35"/>
      <c r="E154" s="35"/>
      <c r="F154" s="35">
        <v>3750</v>
      </c>
      <c r="G154" s="35"/>
      <c r="H154" s="202" t="s">
        <v>43</v>
      </c>
      <c r="I154" s="201"/>
      <c r="J154" s="202" t="s">
        <v>43</v>
      </c>
      <c r="K154" s="35"/>
      <c r="L154" s="35"/>
      <c r="M154" s="35"/>
      <c r="N154" s="35"/>
      <c r="O154" s="35"/>
      <c r="P154" s="35"/>
    </row>
    <row r="155" spans="1:16" s="123" customFormat="1" x14ac:dyDescent="0.2">
      <c r="A155" s="35"/>
      <c r="B155" s="35"/>
      <c r="C155" s="35"/>
      <c r="D155" s="35"/>
      <c r="E155" s="35"/>
      <c r="F155" s="35">
        <v>3750</v>
      </c>
      <c r="G155" s="35"/>
      <c r="H155" s="202" t="s">
        <v>43</v>
      </c>
      <c r="I155" s="201"/>
      <c r="J155" s="202" t="s">
        <v>43</v>
      </c>
      <c r="K155" s="35"/>
      <c r="L155" s="35"/>
      <c r="M155" s="35"/>
      <c r="N155" s="35"/>
      <c r="O155" s="35"/>
      <c r="P155" s="35"/>
    </row>
    <row r="156" spans="1:16" s="123" customFormat="1" x14ac:dyDescent="0.2">
      <c r="A156" s="35"/>
      <c r="B156" s="35"/>
      <c r="C156" s="35"/>
      <c r="D156" s="35"/>
      <c r="E156" s="35"/>
      <c r="F156" s="35">
        <v>3750</v>
      </c>
      <c r="G156" s="35"/>
      <c r="H156" s="202" t="s">
        <v>43</v>
      </c>
      <c r="I156" s="201"/>
      <c r="J156" s="202" t="s">
        <v>43</v>
      </c>
      <c r="K156" s="35"/>
      <c r="L156" s="35"/>
      <c r="M156" s="35"/>
      <c r="N156" s="35"/>
      <c r="O156" s="35"/>
      <c r="P156" s="35"/>
    </row>
    <row r="157" spans="1:16" s="123" customFormat="1" x14ac:dyDescent="0.2">
      <c r="A157" s="35"/>
      <c r="B157" s="35"/>
      <c r="C157" s="35"/>
      <c r="D157" s="35"/>
      <c r="E157" s="35"/>
      <c r="F157" s="35">
        <v>3750</v>
      </c>
      <c r="G157" s="35"/>
      <c r="H157" s="202">
        <v>531.36</v>
      </c>
      <c r="I157" s="201"/>
      <c r="J157" s="202">
        <v>948.81</v>
      </c>
      <c r="K157" s="35"/>
      <c r="L157" s="35"/>
      <c r="M157" s="35"/>
      <c r="N157" s="35"/>
      <c r="O157" s="35"/>
      <c r="P157" s="35"/>
    </row>
    <row r="158" spans="1:16" s="123" customFormat="1" x14ac:dyDescent="0.2">
      <c r="A158" s="35"/>
      <c r="B158" s="35"/>
      <c r="C158" s="35"/>
      <c r="D158" s="35"/>
      <c r="E158" s="35"/>
      <c r="F158" s="35">
        <v>3750</v>
      </c>
      <c r="G158" s="35"/>
      <c r="H158" s="202" t="s">
        <v>43</v>
      </c>
      <c r="I158" s="201"/>
      <c r="J158" s="202" t="s">
        <v>43</v>
      </c>
      <c r="K158" s="35"/>
      <c r="L158" s="35"/>
      <c r="M158" s="35"/>
      <c r="N158" s="35"/>
      <c r="O158" s="35"/>
      <c r="P158" s="35"/>
    </row>
    <row r="159" spans="1:16" s="123" customFormat="1" x14ac:dyDescent="0.2">
      <c r="A159" s="35"/>
      <c r="B159" s="35"/>
      <c r="C159" s="35"/>
      <c r="D159" s="35"/>
      <c r="E159" s="35"/>
      <c r="F159" s="35">
        <v>5400</v>
      </c>
      <c r="G159" s="35"/>
      <c r="H159" s="202">
        <v>43.75</v>
      </c>
      <c r="I159" s="201"/>
      <c r="J159" s="202">
        <v>43.75</v>
      </c>
      <c r="K159" s="35"/>
      <c r="L159" s="35"/>
      <c r="M159" s="35"/>
      <c r="N159" s="35"/>
      <c r="O159" s="35"/>
      <c r="P159" s="35"/>
    </row>
    <row r="160" spans="1:16" s="123" customFormat="1" x14ac:dyDescent="0.2">
      <c r="A160" s="35"/>
      <c r="B160" s="35"/>
      <c r="C160" s="35"/>
      <c r="D160" s="35"/>
      <c r="E160" s="35"/>
      <c r="F160" s="35">
        <v>5400</v>
      </c>
      <c r="G160" s="35"/>
      <c r="H160" s="202">
        <v>78.75</v>
      </c>
      <c r="I160" s="201"/>
      <c r="J160" s="202">
        <v>78.75</v>
      </c>
      <c r="K160" s="35"/>
      <c r="L160" s="35"/>
      <c r="M160" s="35"/>
      <c r="N160" s="35"/>
      <c r="O160" s="35"/>
      <c r="P160" s="35"/>
    </row>
    <row r="161" spans="1:16" s="123" customFormat="1" x14ac:dyDescent="0.2">
      <c r="A161" s="35"/>
      <c r="B161" s="35"/>
      <c r="C161" s="35"/>
      <c r="D161" s="35"/>
      <c r="E161" s="35"/>
      <c r="F161" s="35">
        <v>5400</v>
      </c>
      <c r="G161" s="35"/>
      <c r="H161" s="202">
        <v>91.87</v>
      </c>
      <c r="I161" s="201"/>
      <c r="J161" s="202">
        <v>91.87</v>
      </c>
      <c r="K161" s="35"/>
      <c r="L161" s="35"/>
      <c r="M161" s="35"/>
      <c r="N161" s="35"/>
      <c r="O161" s="35"/>
      <c r="P161" s="35"/>
    </row>
    <row r="162" spans="1:16" s="123" customFormat="1" x14ac:dyDescent="0.2">
      <c r="A162" s="35"/>
      <c r="B162" s="35"/>
      <c r="C162" s="35"/>
      <c r="D162" s="35"/>
      <c r="E162" s="35"/>
      <c r="F162" s="35">
        <v>5400</v>
      </c>
      <c r="G162" s="35"/>
      <c r="H162" s="202">
        <v>126.87</v>
      </c>
      <c r="I162" s="201"/>
      <c r="J162" s="202">
        <v>126.87</v>
      </c>
      <c r="K162" s="35"/>
      <c r="L162" s="35"/>
      <c r="M162" s="35"/>
      <c r="N162" s="35"/>
      <c r="O162" s="35"/>
      <c r="P162" s="35"/>
    </row>
    <row r="163" spans="1:16" s="123" customFormat="1" x14ac:dyDescent="0.2">
      <c r="A163" s="35"/>
      <c r="B163" s="35"/>
      <c r="C163" s="35"/>
      <c r="D163" s="35"/>
      <c r="E163" s="35"/>
      <c r="F163" s="35">
        <v>5400</v>
      </c>
      <c r="G163" s="35"/>
      <c r="H163" s="202" t="s">
        <v>43</v>
      </c>
      <c r="I163" s="201"/>
      <c r="J163" s="202" t="s">
        <v>43</v>
      </c>
      <c r="K163" s="35"/>
      <c r="L163" s="35"/>
      <c r="M163" s="35"/>
      <c r="N163" s="35"/>
      <c r="O163" s="35"/>
      <c r="P163" s="35"/>
    </row>
    <row r="164" spans="1:16" s="123" customFormat="1" x14ac:dyDescent="0.2">
      <c r="A164" s="35"/>
      <c r="B164" s="35"/>
      <c r="C164" s="35"/>
      <c r="D164" s="35"/>
      <c r="E164" s="35"/>
      <c r="F164" s="35">
        <v>5400</v>
      </c>
      <c r="G164" s="35"/>
      <c r="H164" s="202" t="s">
        <v>43</v>
      </c>
      <c r="I164" s="201"/>
      <c r="J164" s="202" t="s">
        <v>43</v>
      </c>
      <c r="K164" s="35"/>
      <c r="L164" s="35"/>
      <c r="M164" s="35"/>
      <c r="N164" s="35"/>
      <c r="O164" s="35"/>
      <c r="P164" s="35"/>
    </row>
    <row r="165" spans="1:16" s="123" customFormat="1" x14ac:dyDescent="0.2">
      <c r="A165" s="35"/>
      <c r="B165" s="35"/>
      <c r="C165" s="35"/>
      <c r="D165" s="35"/>
      <c r="E165" s="35"/>
      <c r="F165" s="35">
        <v>5400</v>
      </c>
      <c r="G165" s="35"/>
      <c r="H165" s="202" t="s">
        <v>43</v>
      </c>
      <c r="I165" s="201"/>
      <c r="J165" s="202" t="s">
        <v>43</v>
      </c>
      <c r="K165" s="35"/>
      <c r="L165" s="35"/>
      <c r="M165" s="35"/>
      <c r="N165" s="35"/>
      <c r="O165" s="35"/>
      <c r="P165" s="35"/>
    </row>
    <row r="166" spans="1:16" s="123" customFormat="1" x14ac:dyDescent="0.2">
      <c r="A166" s="35"/>
      <c r="B166" s="35"/>
      <c r="C166" s="35"/>
      <c r="D166" s="35"/>
      <c r="E166" s="35"/>
      <c r="F166" s="35">
        <v>5400</v>
      </c>
      <c r="G166" s="35"/>
      <c r="H166" s="202" t="s">
        <v>43</v>
      </c>
      <c r="I166" s="201"/>
      <c r="J166" s="202" t="s">
        <v>43</v>
      </c>
      <c r="K166" s="35"/>
      <c r="L166" s="35"/>
      <c r="M166" s="35"/>
      <c r="N166" s="35"/>
      <c r="O166" s="35"/>
      <c r="P166" s="35"/>
    </row>
    <row r="167" spans="1:16" s="123" customFormat="1" x14ac:dyDescent="0.2">
      <c r="A167" s="35"/>
      <c r="B167" s="35"/>
      <c r="C167" s="35"/>
      <c r="D167" s="35"/>
      <c r="E167" s="35"/>
      <c r="F167" s="35">
        <v>5400</v>
      </c>
      <c r="G167" s="35"/>
      <c r="H167" s="202" t="s">
        <v>43</v>
      </c>
      <c r="I167" s="201"/>
      <c r="J167" s="202" t="s">
        <v>43</v>
      </c>
      <c r="K167" s="35"/>
      <c r="L167" s="35"/>
      <c r="M167" s="35"/>
      <c r="N167" s="35"/>
      <c r="O167" s="35"/>
      <c r="P167" s="35"/>
    </row>
    <row r="168" spans="1:16" s="123" customFormat="1" x14ac:dyDescent="0.2">
      <c r="A168" s="35"/>
      <c r="B168" s="35"/>
      <c r="C168" s="35"/>
      <c r="D168" s="35"/>
      <c r="E168" s="35"/>
      <c r="F168" s="35">
        <v>5400</v>
      </c>
      <c r="G168" s="35"/>
      <c r="H168" s="202" t="s">
        <v>43</v>
      </c>
      <c r="I168" s="201"/>
      <c r="J168" s="202" t="s">
        <v>43</v>
      </c>
      <c r="K168" s="35"/>
      <c r="L168" s="35"/>
      <c r="M168" s="35"/>
      <c r="N168" s="35"/>
      <c r="O168" s="35"/>
      <c r="P168" s="35"/>
    </row>
    <row r="169" spans="1:16" s="123" customFormat="1" x14ac:dyDescent="0.2">
      <c r="A169" s="35"/>
      <c r="B169" s="35"/>
      <c r="C169" s="35"/>
      <c r="D169" s="35"/>
      <c r="E169" s="35"/>
      <c r="F169" s="35">
        <v>5400</v>
      </c>
      <c r="G169" s="35"/>
      <c r="H169" s="202" t="s">
        <v>43</v>
      </c>
      <c r="I169" s="201"/>
      <c r="J169" s="202" t="s">
        <v>43</v>
      </c>
      <c r="K169" s="35"/>
      <c r="L169" s="35"/>
      <c r="M169" s="35"/>
      <c r="N169" s="35"/>
      <c r="O169" s="35"/>
      <c r="P169" s="35"/>
    </row>
    <row r="170" spans="1:16" s="123" customFormat="1" x14ac:dyDescent="0.2">
      <c r="A170" s="35"/>
      <c r="B170" s="35"/>
      <c r="C170" s="35"/>
      <c r="D170" s="35"/>
      <c r="E170" s="35"/>
      <c r="F170" s="35">
        <v>5300</v>
      </c>
      <c r="G170" s="35"/>
      <c r="H170" s="202">
        <v>17.190000000000001</v>
      </c>
      <c r="I170" s="201"/>
      <c r="J170" s="202">
        <v>17.190000000000001</v>
      </c>
      <c r="K170" s="35"/>
      <c r="L170" s="35"/>
      <c r="M170" s="35"/>
      <c r="N170" s="35"/>
      <c r="O170" s="35"/>
      <c r="P170" s="35"/>
    </row>
    <row r="171" spans="1:16" s="123" customFormat="1" x14ac:dyDescent="0.2">
      <c r="A171" s="35"/>
      <c r="B171" s="35"/>
      <c r="C171" s="35"/>
      <c r="D171" s="35"/>
      <c r="E171" s="35"/>
      <c r="F171" s="35">
        <v>5300</v>
      </c>
      <c r="G171" s="35"/>
      <c r="H171" s="202">
        <v>30.93</v>
      </c>
      <c r="I171" s="201"/>
      <c r="J171" s="202">
        <v>30.93</v>
      </c>
      <c r="K171" s="35"/>
      <c r="L171" s="35"/>
      <c r="M171" s="35"/>
      <c r="N171" s="35"/>
      <c r="O171" s="35"/>
      <c r="P171" s="35"/>
    </row>
    <row r="172" spans="1:16" s="123" customFormat="1" x14ac:dyDescent="0.2">
      <c r="A172" s="35"/>
      <c r="B172" s="35"/>
      <c r="C172" s="35"/>
      <c r="D172" s="35"/>
      <c r="E172" s="35"/>
      <c r="F172" s="35">
        <v>5300</v>
      </c>
      <c r="G172" s="35"/>
      <c r="H172" s="202">
        <v>36.090000000000003</v>
      </c>
      <c r="I172" s="201"/>
      <c r="J172" s="202">
        <v>36.090000000000003</v>
      </c>
      <c r="K172" s="35"/>
      <c r="L172" s="35"/>
      <c r="M172" s="35"/>
      <c r="N172" s="35"/>
      <c r="O172" s="35"/>
      <c r="P172" s="35"/>
    </row>
    <row r="173" spans="1:16" s="123" customFormat="1" x14ac:dyDescent="0.2">
      <c r="A173" s="35"/>
      <c r="B173" s="35"/>
      <c r="C173" s="35"/>
      <c r="D173" s="35"/>
      <c r="E173" s="35"/>
      <c r="F173" s="35">
        <v>5300</v>
      </c>
      <c r="G173" s="35"/>
      <c r="H173" s="202">
        <v>49.83</v>
      </c>
      <c r="I173" s="201"/>
      <c r="J173" s="202">
        <v>49.83</v>
      </c>
      <c r="K173" s="35"/>
      <c r="L173" s="35"/>
      <c r="M173" s="35"/>
      <c r="N173" s="35"/>
      <c r="O173" s="35"/>
      <c r="P173" s="35"/>
    </row>
    <row r="174" spans="1:16" s="123" customFormat="1" x14ac:dyDescent="0.2">
      <c r="A174" s="35"/>
      <c r="B174" s="35"/>
      <c r="C174" s="35"/>
      <c r="D174" s="35"/>
      <c r="E174" s="35"/>
      <c r="F174" s="35">
        <v>5300</v>
      </c>
      <c r="G174" s="35"/>
      <c r="H174" s="201" t="s">
        <v>43</v>
      </c>
      <c r="I174" s="201"/>
      <c r="J174" s="201" t="s">
        <v>43</v>
      </c>
      <c r="K174" s="35"/>
      <c r="L174" s="35"/>
      <c r="M174" s="35"/>
      <c r="N174" s="35"/>
      <c r="O174" s="35"/>
      <c r="P174" s="35"/>
    </row>
    <row r="175" spans="1:16" s="123" customFormat="1" x14ac:dyDescent="0.2">
      <c r="A175" s="35"/>
      <c r="B175" s="35"/>
      <c r="C175" s="35"/>
      <c r="D175" s="35"/>
      <c r="E175" s="35"/>
      <c r="F175" s="35">
        <v>5300</v>
      </c>
      <c r="G175" s="35"/>
      <c r="H175" s="201" t="s">
        <v>43</v>
      </c>
      <c r="I175" s="201"/>
      <c r="J175" s="201" t="s">
        <v>43</v>
      </c>
      <c r="K175" s="35"/>
      <c r="L175" s="35"/>
      <c r="M175" s="35"/>
      <c r="N175" s="35"/>
      <c r="O175" s="35"/>
      <c r="P175" s="35"/>
    </row>
    <row r="176" spans="1:16" s="123" customFormat="1" x14ac:dyDescent="0.2">
      <c r="A176" s="35"/>
      <c r="B176" s="35"/>
      <c r="C176" s="35"/>
      <c r="D176" s="35"/>
      <c r="E176" s="35"/>
      <c r="F176" s="35">
        <v>5300</v>
      </c>
      <c r="G176" s="35"/>
      <c r="H176" s="201" t="s">
        <v>43</v>
      </c>
      <c r="I176" s="201"/>
      <c r="J176" s="201" t="s">
        <v>43</v>
      </c>
      <c r="K176" s="35"/>
      <c r="L176" s="35"/>
      <c r="M176" s="35"/>
      <c r="N176" s="35"/>
      <c r="O176" s="35"/>
      <c r="P176" s="35"/>
    </row>
    <row r="177" spans="1:16" s="123" customFormat="1" x14ac:dyDescent="0.2">
      <c r="A177" s="35"/>
      <c r="B177" s="35"/>
      <c r="C177" s="35"/>
      <c r="D177" s="35"/>
      <c r="E177" s="35"/>
      <c r="F177" s="35">
        <v>5300</v>
      </c>
      <c r="G177" s="35"/>
      <c r="H177" s="201" t="s">
        <v>43</v>
      </c>
      <c r="I177" s="201"/>
      <c r="J177" s="201" t="s">
        <v>43</v>
      </c>
      <c r="K177" s="35"/>
      <c r="L177" s="35"/>
      <c r="M177" s="35"/>
      <c r="N177" s="35"/>
      <c r="O177" s="35"/>
      <c r="P177" s="35"/>
    </row>
    <row r="178" spans="1:16" s="123" customFormat="1" x14ac:dyDescent="0.2">
      <c r="A178" s="35"/>
      <c r="B178" s="35"/>
      <c r="C178" s="35"/>
      <c r="D178" s="35"/>
      <c r="E178" s="35"/>
      <c r="F178" s="35">
        <v>5300</v>
      </c>
      <c r="G178" s="35"/>
      <c r="H178" s="201" t="s">
        <v>43</v>
      </c>
      <c r="I178" s="201"/>
      <c r="J178" s="201" t="s">
        <v>43</v>
      </c>
      <c r="K178" s="35"/>
      <c r="L178" s="35"/>
      <c r="M178" s="35"/>
      <c r="N178" s="35"/>
      <c r="O178" s="35"/>
      <c r="P178" s="35"/>
    </row>
    <row r="179" spans="1:16" s="123" customFormat="1" x14ac:dyDescent="0.2">
      <c r="A179" s="35"/>
      <c r="B179" s="35"/>
      <c r="C179" s="35"/>
      <c r="D179" s="35"/>
      <c r="E179" s="35"/>
      <c r="F179" s="35">
        <v>5300</v>
      </c>
      <c r="G179" s="35"/>
      <c r="H179" s="201" t="s">
        <v>43</v>
      </c>
      <c r="I179" s="201"/>
      <c r="J179" s="201" t="s">
        <v>43</v>
      </c>
      <c r="K179" s="35"/>
      <c r="L179" s="35"/>
      <c r="M179" s="35"/>
      <c r="N179" s="35"/>
      <c r="O179" s="35"/>
      <c r="P179" s="35"/>
    </row>
    <row r="180" spans="1:16" s="123" customFormat="1" x14ac:dyDescent="0.2">
      <c r="A180" s="35"/>
      <c r="B180" s="35"/>
      <c r="C180" s="35"/>
      <c r="D180" s="35"/>
      <c r="E180" s="35"/>
      <c r="F180" s="35">
        <v>5300</v>
      </c>
      <c r="G180" s="35"/>
      <c r="H180" s="201" t="s">
        <v>43</v>
      </c>
      <c r="I180" s="201"/>
      <c r="J180" s="201" t="s">
        <v>43</v>
      </c>
      <c r="K180" s="35"/>
      <c r="L180" s="35"/>
      <c r="M180" s="35"/>
      <c r="N180" s="35"/>
      <c r="O180" s="35"/>
      <c r="P180" s="35"/>
    </row>
    <row r="181" spans="1:16" s="123" customFormat="1" x14ac:dyDescent="0.2">
      <c r="A181" s="35"/>
      <c r="B181" s="35"/>
      <c r="C181" s="35"/>
      <c r="D181" s="35"/>
      <c r="E181" s="35"/>
      <c r="F181" s="2">
        <v>9999</v>
      </c>
      <c r="G181" s="35"/>
      <c r="H181" s="202" t="s">
        <v>43</v>
      </c>
      <c r="I181" s="35"/>
      <c r="J181" s="202" t="s">
        <v>43</v>
      </c>
      <c r="K181" s="35"/>
      <c r="L181" s="35"/>
      <c r="M181" s="35"/>
      <c r="N181" s="35"/>
      <c r="O181" s="35"/>
      <c r="P181" s="35"/>
    </row>
    <row r="182" spans="1:16" s="123" customFormat="1" x14ac:dyDescent="0.2">
      <c r="A182" s="35"/>
      <c r="B182" s="35"/>
      <c r="C182" s="35"/>
      <c r="D182" s="35"/>
      <c r="E182" s="35"/>
      <c r="F182" s="2">
        <v>9999</v>
      </c>
      <c r="G182" s="35"/>
      <c r="H182" s="202" t="s">
        <v>43</v>
      </c>
      <c r="I182" s="35"/>
      <c r="J182" s="202" t="s">
        <v>43</v>
      </c>
      <c r="K182" s="35"/>
      <c r="L182" s="35"/>
      <c r="M182" s="35"/>
      <c r="N182" s="35"/>
      <c r="O182" s="35"/>
      <c r="P182" s="35"/>
    </row>
    <row r="183" spans="1:16" s="123" customFormat="1" x14ac:dyDescent="0.2">
      <c r="A183" s="35"/>
      <c r="B183" s="35"/>
      <c r="C183" s="35"/>
      <c r="D183" s="35"/>
      <c r="E183" s="35"/>
      <c r="F183" s="2">
        <v>9999</v>
      </c>
      <c r="G183" s="35"/>
      <c r="H183" s="202" t="s">
        <v>43</v>
      </c>
      <c r="I183" s="35"/>
      <c r="J183" s="202" t="s">
        <v>43</v>
      </c>
      <c r="K183" s="35"/>
      <c r="L183" s="35"/>
      <c r="M183" s="35"/>
      <c r="N183" s="35"/>
      <c r="O183" s="35"/>
      <c r="P183" s="35"/>
    </row>
    <row r="184" spans="1:16" s="123" customFormat="1" x14ac:dyDescent="0.2">
      <c r="A184" s="35"/>
      <c r="B184" s="35"/>
      <c r="C184" s="35"/>
      <c r="D184" s="35"/>
      <c r="E184" s="35"/>
      <c r="F184" s="2">
        <v>9999</v>
      </c>
      <c r="G184" s="35"/>
      <c r="H184" s="202" t="s">
        <v>43</v>
      </c>
      <c r="I184" s="35"/>
      <c r="J184" s="202" t="s">
        <v>43</v>
      </c>
      <c r="K184" s="35"/>
      <c r="L184" s="35"/>
      <c r="M184" s="35"/>
      <c r="N184" s="35"/>
      <c r="O184" s="35"/>
      <c r="P184" s="35"/>
    </row>
    <row r="185" spans="1:16" s="123" customFormat="1" x14ac:dyDescent="0.2">
      <c r="A185" s="35"/>
      <c r="B185" s="35"/>
      <c r="C185" s="35"/>
      <c r="D185" s="35"/>
      <c r="E185" s="35"/>
      <c r="F185" s="2">
        <v>9999</v>
      </c>
      <c r="G185" s="35"/>
      <c r="H185" s="202">
        <f>'Medical, Dental Estimator'!H161</f>
        <v>177.12</v>
      </c>
      <c r="I185" s="35"/>
      <c r="J185" s="202">
        <f>'Medical, Dental Estimator'!I161</f>
        <v>316.27</v>
      </c>
      <c r="K185" s="35"/>
      <c r="L185" s="35"/>
      <c r="M185" s="35"/>
      <c r="N185" s="35"/>
      <c r="O185" s="35"/>
      <c r="P185" s="35"/>
    </row>
    <row r="186" spans="1:16" s="123" customFormat="1" x14ac:dyDescent="0.2">
      <c r="A186" s="35"/>
      <c r="B186" s="35"/>
      <c r="C186" s="35"/>
      <c r="D186" s="35"/>
      <c r="E186" s="35"/>
      <c r="F186" s="2">
        <v>9999</v>
      </c>
      <c r="G186" s="35"/>
      <c r="H186" s="202">
        <f>'Medical, Dental Estimator'!H162</f>
        <v>354.24</v>
      </c>
      <c r="I186" s="35"/>
      <c r="J186" s="202">
        <f>'Medical, Dental Estimator'!I162</f>
        <v>632.54</v>
      </c>
      <c r="K186" s="35"/>
      <c r="L186" s="35"/>
      <c r="M186" s="35"/>
      <c r="N186" s="35"/>
      <c r="O186" s="35"/>
      <c r="P186" s="35"/>
    </row>
    <row r="187" spans="1:16" s="123" customFormat="1" x14ac:dyDescent="0.2">
      <c r="A187" s="35"/>
      <c r="B187" s="35"/>
      <c r="C187" s="35"/>
      <c r="D187" s="35"/>
      <c r="E187" s="35"/>
      <c r="F187" s="2">
        <v>9999</v>
      </c>
      <c r="G187" s="35"/>
      <c r="H187" s="202" t="s">
        <v>43</v>
      </c>
      <c r="I187" s="35"/>
      <c r="J187" s="202" t="s">
        <v>43</v>
      </c>
      <c r="K187" s="35"/>
      <c r="L187" s="35"/>
      <c r="M187" s="35"/>
      <c r="N187" s="35"/>
      <c r="O187" s="35"/>
      <c r="P187" s="35"/>
    </row>
    <row r="188" spans="1:16" s="123" customFormat="1" x14ac:dyDescent="0.2">
      <c r="A188" s="35"/>
      <c r="B188" s="35"/>
      <c r="C188" s="35"/>
      <c r="D188" s="35"/>
      <c r="E188" s="35"/>
      <c r="F188" s="2">
        <v>9999</v>
      </c>
      <c r="G188" s="35"/>
      <c r="H188" s="202" t="s">
        <v>43</v>
      </c>
      <c r="I188" s="35"/>
      <c r="J188" s="202" t="s">
        <v>43</v>
      </c>
      <c r="K188" s="35"/>
      <c r="L188" s="35"/>
      <c r="M188" s="35"/>
      <c r="N188" s="35"/>
      <c r="O188" s="35"/>
      <c r="P188" s="35"/>
    </row>
    <row r="189" spans="1:16" s="123" customFormat="1" x14ac:dyDescent="0.2">
      <c r="A189" s="35"/>
      <c r="B189" s="35"/>
      <c r="C189" s="35"/>
      <c r="D189" s="35"/>
      <c r="E189" s="35"/>
      <c r="F189" s="2">
        <v>9999</v>
      </c>
      <c r="G189" s="35"/>
      <c r="H189" s="202" t="s">
        <v>43</v>
      </c>
      <c r="I189" s="35"/>
      <c r="J189" s="202" t="s">
        <v>43</v>
      </c>
      <c r="K189" s="35"/>
      <c r="L189" s="35"/>
      <c r="M189" s="35"/>
      <c r="N189" s="35"/>
      <c r="O189" s="35"/>
      <c r="P189" s="35"/>
    </row>
    <row r="190" spans="1:16" s="123" customFormat="1" x14ac:dyDescent="0.2">
      <c r="A190" s="35"/>
      <c r="B190" s="35"/>
      <c r="C190" s="35"/>
      <c r="D190" s="35"/>
      <c r="E190" s="35"/>
      <c r="F190" s="2">
        <v>9999</v>
      </c>
      <c r="G190" s="35"/>
      <c r="H190" s="202">
        <f>'Medical, Dental Estimator'!H166</f>
        <v>531.36</v>
      </c>
      <c r="I190" s="35"/>
      <c r="J190" s="202">
        <f>'Medical, Dental Estimator'!I166</f>
        <v>948.81</v>
      </c>
      <c r="K190" s="35"/>
      <c r="L190" s="35"/>
      <c r="M190" s="35"/>
      <c r="N190" s="35"/>
      <c r="O190" s="35"/>
      <c r="P190" s="35"/>
    </row>
    <row r="191" spans="1:16" s="123" customFormat="1" x14ac:dyDescent="0.2">
      <c r="A191" s="35"/>
      <c r="B191" s="35"/>
      <c r="C191" s="35"/>
      <c r="D191" s="35"/>
      <c r="E191" s="35"/>
      <c r="F191" s="2">
        <v>9999</v>
      </c>
      <c r="G191" s="35"/>
      <c r="H191" s="202" t="s">
        <v>43</v>
      </c>
      <c r="I191" s="35"/>
      <c r="J191" s="202" t="s">
        <v>43</v>
      </c>
      <c r="K191" s="35"/>
      <c r="L191" s="35"/>
      <c r="M191" s="35"/>
      <c r="N191" s="35"/>
      <c r="O191" s="35"/>
      <c r="P191" s="35"/>
    </row>
    <row r="192" spans="1:16" s="123" customFormat="1" x14ac:dyDescent="0.2">
      <c r="A192" s="35"/>
      <c r="B192" s="35"/>
      <c r="C192" s="35"/>
      <c r="D192" s="35"/>
      <c r="E192" s="35"/>
      <c r="F192" s="35"/>
      <c r="G192" s="35"/>
      <c r="H192" s="35"/>
      <c r="I192" s="35"/>
      <c r="J192" s="35"/>
      <c r="K192" s="35"/>
      <c r="L192" s="35"/>
      <c r="M192" s="35"/>
      <c r="N192" s="35"/>
      <c r="O192" s="35"/>
      <c r="P192" s="35"/>
    </row>
    <row r="193" spans="1:16" s="123" customFormat="1" x14ac:dyDescent="0.2">
      <c r="A193" s="35"/>
      <c r="B193" s="35"/>
      <c r="C193" s="35"/>
      <c r="D193" s="35"/>
      <c r="E193" s="35"/>
      <c r="F193" s="35"/>
      <c r="G193" s="35"/>
      <c r="H193" s="35"/>
      <c r="I193" s="35"/>
      <c r="J193" s="35"/>
      <c r="K193" s="35"/>
      <c r="L193" s="35"/>
      <c r="M193" s="35"/>
      <c r="N193" s="35"/>
      <c r="O193" s="35"/>
      <c r="P193" s="35"/>
    </row>
    <row r="194" spans="1:16" s="123" customFormat="1" x14ac:dyDescent="0.2">
      <c r="A194" s="35"/>
      <c r="B194" s="35"/>
      <c r="C194" s="35"/>
      <c r="D194" s="35"/>
      <c r="E194" s="35"/>
      <c r="F194" s="35"/>
      <c r="G194" s="35"/>
      <c r="H194" s="35"/>
      <c r="I194" s="35"/>
      <c r="J194" s="35"/>
      <c r="K194" s="35"/>
      <c r="L194" s="35"/>
      <c r="M194" s="35"/>
      <c r="N194" s="35"/>
      <c r="O194" s="35"/>
      <c r="P194" s="35"/>
    </row>
    <row r="195" spans="1:16" s="123" customFormat="1" x14ac:dyDescent="0.2">
      <c r="A195" s="35"/>
      <c r="B195" s="35"/>
      <c r="C195" s="35"/>
      <c r="D195" s="35"/>
      <c r="E195" s="35"/>
      <c r="F195" s="35"/>
      <c r="G195" s="35"/>
      <c r="H195" s="35"/>
      <c r="I195" s="35"/>
      <c r="J195" s="35"/>
      <c r="K195" s="35"/>
      <c r="L195" s="35"/>
      <c r="M195" s="35"/>
      <c r="N195" s="35"/>
      <c r="O195" s="35"/>
      <c r="P195" s="35"/>
    </row>
    <row r="196" spans="1:16" s="123" customFormat="1" x14ac:dyDescent="0.2">
      <c r="A196" s="35"/>
      <c r="B196" s="35"/>
      <c r="C196" s="35"/>
      <c r="D196" s="35"/>
      <c r="E196" s="35"/>
      <c r="F196" s="35"/>
      <c r="G196" s="35"/>
      <c r="H196" s="35"/>
      <c r="I196" s="35"/>
      <c r="J196" s="35"/>
      <c r="K196" s="35"/>
      <c r="L196" s="35"/>
      <c r="M196" s="35"/>
      <c r="N196" s="35"/>
      <c r="O196" s="35"/>
      <c r="P196" s="35"/>
    </row>
    <row r="197" spans="1:16" s="123" customFormat="1" x14ac:dyDescent="0.2">
      <c r="A197" s="35"/>
      <c r="B197" s="35"/>
      <c r="C197" s="35"/>
      <c r="D197" s="35"/>
      <c r="E197" s="35"/>
      <c r="F197" s="35"/>
      <c r="G197" s="35"/>
      <c r="H197" s="35"/>
      <c r="I197" s="35"/>
      <c r="J197" s="35"/>
      <c r="K197" s="35"/>
      <c r="L197" s="35"/>
      <c r="M197" s="35"/>
      <c r="N197" s="35"/>
      <c r="O197" s="35"/>
      <c r="P197" s="35"/>
    </row>
    <row r="198" spans="1:16" s="123" customFormat="1" x14ac:dyDescent="0.2"/>
    <row r="199" spans="1:16" s="123" customFormat="1" x14ac:dyDescent="0.2"/>
    <row r="200" spans="1:16" s="123" customFormat="1" x14ac:dyDescent="0.2"/>
    <row r="201" spans="1:16" s="123" customFormat="1" x14ac:dyDescent="0.2"/>
    <row r="202" spans="1:16" s="123" customFormat="1" x14ac:dyDescent="0.2"/>
    <row r="203" spans="1:16" s="123" customFormat="1" x14ac:dyDescent="0.2"/>
    <row r="204" spans="1:16" s="123" customFormat="1" x14ac:dyDescent="0.2"/>
    <row r="205" spans="1:16" s="123" customFormat="1" x14ac:dyDescent="0.2"/>
    <row r="206" spans="1:16" s="123" customFormat="1" x14ac:dyDescent="0.2"/>
    <row r="207" spans="1:16" s="123" customFormat="1" x14ac:dyDescent="0.2"/>
    <row r="208" spans="1:16" s="123" customFormat="1" x14ac:dyDescent="0.2"/>
    <row r="209" s="123" customFormat="1" x14ac:dyDescent="0.2"/>
    <row r="210" s="123" customFormat="1" x14ac:dyDescent="0.2"/>
    <row r="211" s="123" customFormat="1" x14ac:dyDescent="0.2"/>
    <row r="212" s="123" customFormat="1" x14ac:dyDescent="0.2"/>
    <row r="213" s="123" customFormat="1" x14ac:dyDescent="0.2"/>
    <row r="214" s="123" customFormat="1" x14ac:dyDescent="0.2"/>
    <row r="215" s="123" customFormat="1" x14ac:dyDescent="0.2"/>
    <row r="216" s="123" customFormat="1" x14ac:dyDescent="0.2"/>
    <row r="217" s="123" customFormat="1" x14ac:dyDescent="0.2"/>
    <row r="218" s="123" customFormat="1" x14ac:dyDescent="0.2"/>
    <row r="219" s="123" customFormat="1" x14ac:dyDescent="0.2"/>
    <row r="220" s="123" customFormat="1" x14ac:dyDescent="0.2"/>
    <row r="221" s="123" customFormat="1" x14ac:dyDescent="0.2"/>
    <row r="222" s="123" customFormat="1" x14ac:dyDescent="0.2"/>
    <row r="223" s="123" customFormat="1" x14ac:dyDescent="0.2"/>
    <row r="224" s="123" customFormat="1" x14ac:dyDescent="0.2"/>
    <row r="225" s="123" customFormat="1" x14ac:dyDescent="0.2"/>
    <row r="226" s="123" customFormat="1" x14ac:dyDescent="0.2"/>
    <row r="227" s="123" customFormat="1" x14ac:dyDescent="0.2"/>
    <row r="228" s="123" customFormat="1" x14ac:dyDescent="0.2"/>
    <row r="229" s="123" customFormat="1" x14ac:dyDescent="0.2"/>
    <row r="230" s="123" customFormat="1" x14ac:dyDescent="0.2"/>
    <row r="231" s="123" customFormat="1" x14ac:dyDescent="0.2"/>
    <row r="232" s="123" customFormat="1" x14ac:dyDescent="0.2"/>
    <row r="233" s="123" customFormat="1" x14ac:dyDescent="0.2"/>
    <row r="234" s="123" customFormat="1" x14ac:dyDescent="0.2"/>
    <row r="235" s="123" customFormat="1" x14ac:dyDescent="0.2"/>
    <row r="236" s="123" customFormat="1" x14ac:dyDescent="0.2"/>
    <row r="237" s="123" customFormat="1" x14ac:dyDescent="0.2"/>
    <row r="238" s="123" customFormat="1" x14ac:dyDescent="0.2"/>
    <row r="239" s="123" customFormat="1" x14ac:dyDescent="0.2"/>
    <row r="240" s="123" customFormat="1" x14ac:dyDescent="0.2"/>
    <row r="241" s="123" customFormat="1" x14ac:dyDescent="0.2"/>
    <row r="242" s="123" customFormat="1" x14ac:dyDescent="0.2"/>
    <row r="243" s="123" customFormat="1" x14ac:dyDescent="0.2"/>
    <row r="244" s="123" customFormat="1" x14ac:dyDescent="0.2"/>
    <row r="245" s="123" customFormat="1" x14ac:dyDescent="0.2"/>
    <row r="246" s="123" customFormat="1" x14ac:dyDescent="0.2"/>
    <row r="247" s="123" customFormat="1" x14ac:dyDescent="0.2"/>
    <row r="248" s="123" customFormat="1" x14ac:dyDescent="0.2"/>
    <row r="249" s="123" customFormat="1" x14ac:dyDescent="0.2"/>
    <row r="250" s="123" customFormat="1" x14ac:dyDescent="0.2"/>
    <row r="251" s="123" customFormat="1" x14ac:dyDescent="0.2"/>
    <row r="252" s="123" customFormat="1" x14ac:dyDescent="0.2"/>
    <row r="253" s="123" customFormat="1" x14ac:dyDescent="0.2"/>
    <row r="254" s="123" customFormat="1" x14ac:dyDescent="0.2"/>
    <row r="255" s="123" customFormat="1" x14ac:dyDescent="0.2"/>
    <row r="256" s="123" customFormat="1" x14ac:dyDescent="0.2"/>
    <row r="257" s="123" customFormat="1" x14ac:dyDescent="0.2"/>
    <row r="258" s="123" customFormat="1" x14ac:dyDescent="0.2"/>
    <row r="259" s="123" customFormat="1" x14ac:dyDescent="0.2"/>
    <row r="260" s="123" customFormat="1" x14ac:dyDescent="0.2"/>
    <row r="261" s="123" customFormat="1" x14ac:dyDescent="0.2"/>
    <row r="262" s="123" customFormat="1" x14ac:dyDescent="0.2"/>
    <row r="263" s="123" customFormat="1" x14ac:dyDescent="0.2"/>
    <row r="264" s="123" customFormat="1" x14ac:dyDescent="0.2"/>
    <row r="265" s="123" customFormat="1" x14ac:dyDescent="0.2"/>
    <row r="266" s="123" customFormat="1" x14ac:dyDescent="0.2"/>
    <row r="267" s="123" customFormat="1" x14ac:dyDescent="0.2"/>
    <row r="268" s="123" customFormat="1" x14ac:dyDescent="0.2"/>
    <row r="269" s="123" customFormat="1" x14ac:dyDescent="0.2"/>
    <row r="270" s="123" customFormat="1" x14ac:dyDescent="0.2"/>
    <row r="271" s="123" customFormat="1" x14ac:dyDescent="0.2"/>
    <row r="272" s="123" customFormat="1" x14ac:dyDescent="0.2"/>
    <row r="273" s="123" customFormat="1" x14ac:dyDescent="0.2"/>
    <row r="274" s="123" customFormat="1" x14ac:dyDescent="0.2"/>
    <row r="275" s="123" customFormat="1" x14ac:dyDescent="0.2"/>
    <row r="276" s="123" customFormat="1" x14ac:dyDescent="0.2"/>
    <row r="277" s="123" customFormat="1" x14ac:dyDescent="0.2"/>
    <row r="278" s="123" customFormat="1" x14ac:dyDescent="0.2"/>
    <row r="279" s="123" customFormat="1" x14ac:dyDescent="0.2"/>
    <row r="280" s="123" customFormat="1" x14ac:dyDescent="0.2"/>
    <row r="281" s="123" customFormat="1" x14ac:dyDescent="0.2"/>
    <row r="282" s="123" customFormat="1" x14ac:dyDescent="0.2"/>
    <row r="283" s="123" customFormat="1" x14ac:dyDescent="0.2"/>
    <row r="284" s="123" customFormat="1" x14ac:dyDescent="0.2"/>
    <row r="285" s="123" customFormat="1" x14ac:dyDescent="0.2"/>
    <row r="286" s="123" customFormat="1" x14ac:dyDescent="0.2"/>
    <row r="287" s="123" customFormat="1" x14ac:dyDescent="0.2"/>
    <row r="288" s="123" customFormat="1" x14ac:dyDescent="0.2"/>
    <row r="289" s="123" customFormat="1" x14ac:dyDescent="0.2"/>
    <row r="290" s="123" customFormat="1" x14ac:dyDescent="0.2"/>
    <row r="291" s="123" customFormat="1" x14ac:dyDescent="0.2"/>
    <row r="292" s="123" customFormat="1" x14ac:dyDescent="0.2"/>
    <row r="293" s="123" customFormat="1" x14ac:dyDescent="0.2"/>
    <row r="294" s="123" customFormat="1" x14ac:dyDescent="0.2"/>
    <row r="295" s="123" customFormat="1" x14ac:dyDescent="0.2"/>
    <row r="296" s="123" customFormat="1" x14ac:dyDescent="0.2"/>
    <row r="297" s="123" customFormat="1" x14ac:dyDescent="0.2"/>
    <row r="298" s="123" customFormat="1" x14ac:dyDescent="0.2"/>
    <row r="299" s="123" customFormat="1" x14ac:dyDescent="0.2"/>
    <row r="300" s="123" customFormat="1" x14ac:dyDescent="0.2"/>
    <row r="301" s="123" customFormat="1" x14ac:dyDescent="0.2"/>
    <row r="302" s="123" customFormat="1" x14ac:dyDescent="0.2"/>
    <row r="303" s="123" customFormat="1" x14ac:dyDescent="0.2"/>
    <row r="304" s="123" customFormat="1" x14ac:dyDescent="0.2"/>
    <row r="305" s="123" customFormat="1" x14ac:dyDescent="0.2"/>
    <row r="306" s="123" customFormat="1" x14ac:dyDescent="0.2"/>
    <row r="307" s="123" customFormat="1" x14ac:dyDescent="0.2"/>
    <row r="308" s="123" customFormat="1" x14ac:dyDescent="0.2"/>
    <row r="309" s="123" customFormat="1" x14ac:dyDescent="0.2"/>
    <row r="310" s="123" customFormat="1" x14ac:dyDescent="0.2"/>
    <row r="311" s="123" customFormat="1" x14ac:dyDescent="0.2"/>
    <row r="312" s="123" customFormat="1" x14ac:dyDescent="0.2"/>
    <row r="313" s="123" customFormat="1" x14ac:dyDescent="0.2"/>
    <row r="314" s="123" customFormat="1" x14ac:dyDescent="0.2"/>
    <row r="315" s="123" customFormat="1" x14ac:dyDescent="0.2"/>
    <row r="316" s="123" customFormat="1" x14ac:dyDescent="0.2"/>
    <row r="317" s="123" customFormat="1" x14ac:dyDescent="0.2"/>
    <row r="318" s="123" customFormat="1" x14ac:dyDescent="0.2"/>
    <row r="319" s="123" customFormat="1" x14ac:dyDescent="0.2"/>
    <row r="320" s="123" customFormat="1" x14ac:dyDescent="0.2"/>
    <row r="321" s="123" customFormat="1" x14ac:dyDescent="0.2"/>
    <row r="322" s="123" customFormat="1" x14ac:dyDescent="0.2"/>
    <row r="323" s="123" customFormat="1" x14ac:dyDescent="0.2"/>
    <row r="324" s="123" customFormat="1" x14ac:dyDescent="0.2"/>
    <row r="325" s="123" customFormat="1" x14ac:dyDescent="0.2"/>
    <row r="326" s="123" customFormat="1" x14ac:dyDescent="0.2"/>
    <row r="327" s="123" customFormat="1" x14ac:dyDescent="0.2"/>
    <row r="328" s="123" customFormat="1" x14ac:dyDescent="0.2"/>
    <row r="329" s="123" customFormat="1" x14ac:dyDescent="0.2"/>
    <row r="330" s="123" customFormat="1" x14ac:dyDescent="0.2"/>
    <row r="331" s="123" customFormat="1" x14ac:dyDescent="0.2"/>
    <row r="332" s="123" customFormat="1" x14ac:dyDescent="0.2"/>
    <row r="333" s="123" customFormat="1" x14ac:dyDescent="0.2"/>
    <row r="334" s="123" customFormat="1" x14ac:dyDescent="0.2"/>
    <row r="335" s="123" customFormat="1" x14ac:dyDescent="0.2"/>
    <row r="336" s="123" customFormat="1" x14ac:dyDescent="0.2"/>
    <row r="337" s="123" customFormat="1" x14ac:dyDescent="0.2"/>
    <row r="338" s="123" customFormat="1" x14ac:dyDescent="0.2"/>
    <row r="339" s="123" customFormat="1" x14ac:dyDescent="0.2"/>
    <row r="340" s="123" customFormat="1" x14ac:dyDescent="0.2"/>
    <row r="341" s="123" customFormat="1" x14ac:dyDescent="0.2"/>
    <row r="342" s="123" customFormat="1" x14ac:dyDescent="0.2"/>
    <row r="343" s="123" customFormat="1" x14ac:dyDescent="0.2"/>
    <row r="344" s="123" customFormat="1" x14ac:dyDescent="0.2"/>
    <row r="345" s="123" customFormat="1" x14ac:dyDescent="0.2"/>
    <row r="346" s="123" customFormat="1" x14ac:dyDescent="0.2"/>
    <row r="347" s="123" customFormat="1" x14ac:dyDescent="0.2"/>
    <row r="348" s="123" customFormat="1" x14ac:dyDescent="0.2"/>
    <row r="349" s="123" customFormat="1" x14ac:dyDescent="0.2"/>
    <row r="350" s="123" customFormat="1" x14ac:dyDescent="0.2"/>
    <row r="351" s="123" customFormat="1" x14ac:dyDescent="0.2"/>
    <row r="352" s="123" customFormat="1" x14ac:dyDescent="0.2"/>
    <row r="353" s="123" customFormat="1" x14ac:dyDescent="0.2"/>
    <row r="354" s="123" customFormat="1" x14ac:dyDescent="0.2"/>
    <row r="355" s="123" customFormat="1" x14ac:dyDescent="0.2"/>
    <row r="356" s="123" customFormat="1" x14ac:dyDescent="0.2"/>
    <row r="357" s="123" customFormat="1" x14ac:dyDescent="0.2"/>
    <row r="358" s="123" customFormat="1" x14ac:dyDescent="0.2"/>
    <row r="359" s="123" customFormat="1" x14ac:dyDescent="0.2"/>
    <row r="360" s="123" customFormat="1" x14ac:dyDescent="0.2"/>
    <row r="361" s="123" customFormat="1" x14ac:dyDescent="0.2"/>
    <row r="362" s="123" customFormat="1" x14ac:dyDescent="0.2"/>
    <row r="363" s="123" customFormat="1" x14ac:dyDescent="0.2"/>
    <row r="364" s="123" customFormat="1" x14ac:dyDescent="0.2"/>
    <row r="365" s="123" customFormat="1" x14ac:dyDescent="0.2"/>
    <row r="366" s="123" customFormat="1" x14ac:dyDescent="0.2"/>
    <row r="367" s="123" customFormat="1" x14ac:dyDescent="0.2"/>
    <row r="368" s="123" customFormat="1" x14ac:dyDescent="0.2"/>
    <row r="369" s="123" customFormat="1" x14ac:dyDescent="0.2"/>
    <row r="370" s="123" customFormat="1" x14ac:dyDescent="0.2"/>
    <row r="371" s="123" customFormat="1" x14ac:dyDescent="0.2"/>
    <row r="372" s="123" customFormat="1" x14ac:dyDescent="0.2"/>
    <row r="373" s="123" customFormat="1" x14ac:dyDescent="0.2"/>
    <row r="374" s="123" customFormat="1" x14ac:dyDescent="0.2"/>
    <row r="375" s="123" customFormat="1" x14ac:dyDescent="0.2"/>
    <row r="376" s="123" customFormat="1" x14ac:dyDescent="0.2"/>
    <row r="377" s="123" customFormat="1" x14ac:dyDescent="0.2"/>
    <row r="378" s="123" customFormat="1" x14ac:dyDescent="0.2"/>
    <row r="379" s="123" customFormat="1" x14ac:dyDescent="0.2"/>
    <row r="380" s="123" customFormat="1" x14ac:dyDescent="0.2"/>
    <row r="381" s="123" customFormat="1" x14ac:dyDescent="0.2"/>
    <row r="382" s="123" customFormat="1" x14ac:dyDescent="0.2"/>
    <row r="383" s="123" customFormat="1" x14ac:dyDescent="0.2"/>
    <row r="384" s="123" customFormat="1" x14ac:dyDescent="0.2"/>
    <row r="385" s="123" customFormat="1" x14ac:dyDescent="0.2"/>
    <row r="386" s="123" customFormat="1" x14ac:dyDescent="0.2"/>
    <row r="387" s="123" customFormat="1" x14ac:dyDescent="0.2"/>
    <row r="388" s="123" customFormat="1" x14ac:dyDescent="0.2"/>
    <row r="389" s="123" customFormat="1" x14ac:dyDescent="0.2"/>
    <row r="390" s="123" customFormat="1" x14ac:dyDescent="0.2"/>
    <row r="391" s="123" customFormat="1" x14ac:dyDescent="0.2"/>
    <row r="392" s="123" customFormat="1" x14ac:dyDescent="0.2"/>
    <row r="393" s="123" customFormat="1" x14ac:dyDescent="0.2"/>
    <row r="394" s="123" customFormat="1" x14ac:dyDescent="0.2"/>
    <row r="395" s="123" customFormat="1" x14ac:dyDescent="0.2"/>
    <row r="396" s="123" customFormat="1" x14ac:dyDescent="0.2"/>
    <row r="397" s="123" customFormat="1" x14ac:dyDescent="0.2"/>
    <row r="398" s="123" customFormat="1" x14ac:dyDescent="0.2"/>
    <row r="399" s="123" customFormat="1" x14ac:dyDescent="0.2"/>
    <row r="400" s="123" customFormat="1" x14ac:dyDescent="0.2"/>
    <row r="401" s="123" customFormat="1" x14ac:dyDescent="0.2"/>
    <row r="402" s="123" customFormat="1" x14ac:dyDescent="0.2"/>
    <row r="403" s="123" customFormat="1" x14ac:dyDescent="0.2"/>
    <row r="404" s="123" customFormat="1" x14ac:dyDescent="0.2"/>
    <row r="405" s="123" customFormat="1" x14ac:dyDescent="0.2"/>
    <row r="406" s="123" customFormat="1" x14ac:dyDescent="0.2"/>
    <row r="407" s="123" customFormat="1" x14ac:dyDescent="0.2"/>
    <row r="408" s="123" customFormat="1" x14ac:dyDescent="0.2"/>
    <row r="409" s="123" customFormat="1" x14ac:dyDescent="0.2"/>
    <row r="410" s="123" customFormat="1" x14ac:dyDescent="0.2"/>
    <row r="411" s="123" customFormat="1" x14ac:dyDescent="0.2"/>
    <row r="412" s="123" customFormat="1" x14ac:dyDescent="0.2"/>
    <row r="413" s="123" customFormat="1" x14ac:dyDescent="0.2"/>
    <row r="414" s="123" customFormat="1" x14ac:dyDescent="0.2"/>
    <row r="415" s="123" customFormat="1" x14ac:dyDescent="0.2"/>
    <row r="416" s="123" customFormat="1" x14ac:dyDescent="0.2"/>
    <row r="417" s="123" customFormat="1" x14ac:dyDescent="0.2"/>
    <row r="418" s="123" customFormat="1" x14ac:dyDescent="0.2"/>
    <row r="419" s="123" customFormat="1" x14ac:dyDescent="0.2"/>
    <row r="420" s="123" customFormat="1" x14ac:dyDescent="0.2"/>
    <row r="421" s="123" customFormat="1" x14ac:dyDescent="0.2"/>
    <row r="422" s="123" customFormat="1" x14ac:dyDescent="0.2"/>
    <row r="423" s="123" customFormat="1" x14ac:dyDescent="0.2"/>
    <row r="424" s="123" customFormat="1" x14ac:dyDescent="0.2"/>
    <row r="425" s="123" customFormat="1" x14ac:dyDescent="0.2"/>
    <row r="426" s="123" customFormat="1" x14ac:dyDescent="0.2"/>
    <row r="427" s="123" customFormat="1" x14ac:dyDescent="0.2"/>
    <row r="428" s="123" customFormat="1" x14ac:dyDescent="0.2"/>
    <row r="429" s="123" customFormat="1" x14ac:dyDescent="0.2"/>
    <row r="430" s="123" customFormat="1" x14ac:dyDescent="0.2"/>
    <row r="431" s="123" customFormat="1" x14ac:dyDescent="0.2"/>
    <row r="432" s="123" customFormat="1" x14ac:dyDescent="0.2"/>
    <row r="433" s="123" customFormat="1" x14ac:dyDescent="0.2"/>
    <row r="434" s="123" customFormat="1" x14ac:dyDescent="0.2"/>
    <row r="435" s="123" customFormat="1" x14ac:dyDescent="0.2"/>
    <row r="436" s="123" customFormat="1" x14ac:dyDescent="0.2"/>
    <row r="437" s="123" customFormat="1" x14ac:dyDescent="0.2"/>
    <row r="438" s="123" customFormat="1" x14ac:dyDescent="0.2"/>
    <row r="439" s="123" customFormat="1" x14ac:dyDescent="0.2"/>
    <row r="440" s="123" customFormat="1" x14ac:dyDescent="0.2"/>
    <row r="441" s="123" customFormat="1" x14ac:dyDescent="0.2"/>
    <row r="442" s="123" customFormat="1" x14ac:dyDescent="0.2"/>
    <row r="443" s="123" customFormat="1" x14ac:dyDescent="0.2"/>
    <row r="444" s="123" customFormat="1" x14ac:dyDescent="0.2"/>
    <row r="445" s="123" customFormat="1" x14ac:dyDescent="0.2"/>
    <row r="446" s="123" customFormat="1" x14ac:dyDescent="0.2"/>
    <row r="447" s="123" customFormat="1" x14ac:dyDescent="0.2"/>
    <row r="448" s="123" customFormat="1" x14ac:dyDescent="0.2"/>
    <row r="449" s="123" customFormat="1" x14ac:dyDescent="0.2"/>
    <row r="450" s="123" customFormat="1" x14ac:dyDescent="0.2"/>
    <row r="451" s="123" customFormat="1" x14ac:dyDescent="0.2"/>
    <row r="452" s="123" customFormat="1" x14ac:dyDescent="0.2"/>
    <row r="453" s="123" customFormat="1" x14ac:dyDescent="0.2"/>
    <row r="454" s="123" customFormat="1" x14ac:dyDescent="0.2"/>
    <row r="455" s="123" customFormat="1" x14ac:dyDescent="0.2"/>
    <row r="456" s="123" customFormat="1" x14ac:dyDescent="0.2"/>
    <row r="457" s="123" customFormat="1" x14ac:dyDescent="0.2"/>
    <row r="458" s="123" customFormat="1" x14ac:dyDescent="0.2"/>
    <row r="459" s="123" customFormat="1" x14ac:dyDescent="0.2"/>
    <row r="460" s="123" customFormat="1" x14ac:dyDescent="0.2"/>
    <row r="461" s="123" customFormat="1" x14ac:dyDescent="0.2"/>
    <row r="462" s="123" customFormat="1" x14ac:dyDescent="0.2"/>
    <row r="463" s="123" customFormat="1" x14ac:dyDescent="0.2"/>
    <row r="464" s="123" customFormat="1" x14ac:dyDescent="0.2"/>
    <row r="465" s="123" customFormat="1" x14ac:dyDescent="0.2"/>
    <row r="466" s="123" customFormat="1" x14ac:dyDescent="0.2"/>
    <row r="467" s="123" customFormat="1" x14ac:dyDescent="0.2"/>
    <row r="468" s="123" customFormat="1" x14ac:dyDescent="0.2"/>
    <row r="469" s="123" customFormat="1" x14ac:dyDescent="0.2"/>
    <row r="470" s="123" customFormat="1" x14ac:dyDescent="0.2"/>
    <row r="471" s="123" customFormat="1" x14ac:dyDescent="0.2"/>
    <row r="472" s="123" customFormat="1" x14ac:dyDescent="0.2"/>
    <row r="473" s="123" customFormat="1" x14ac:dyDescent="0.2"/>
    <row r="474" s="123" customFormat="1" x14ac:dyDescent="0.2"/>
    <row r="475" s="123" customFormat="1" x14ac:dyDescent="0.2"/>
    <row r="476" s="123" customFormat="1" x14ac:dyDescent="0.2"/>
    <row r="477" s="123" customFormat="1" x14ac:dyDescent="0.2"/>
    <row r="478" s="123" customFormat="1" x14ac:dyDescent="0.2"/>
    <row r="479" s="123" customFormat="1" x14ac:dyDescent="0.2"/>
    <row r="480" s="123" customFormat="1" x14ac:dyDescent="0.2"/>
    <row r="481" s="123" customFormat="1" x14ac:dyDescent="0.2"/>
    <row r="482" s="123" customFormat="1" x14ac:dyDescent="0.2"/>
    <row r="483" s="123" customFormat="1" x14ac:dyDescent="0.2"/>
    <row r="484" s="123" customFormat="1" x14ac:dyDescent="0.2"/>
    <row r="485" s="123" customFormat="1" x14ac:dyDescent="0.2"/>
    <row r="486" s="123" customFormat="1" x14ac:dyDescent="0.2"/>
    <row r="487" s="123" customFormat="1" x14ac:dyDescent="0.2"/>
    <row r="488" s="123" customFormat="1" x14ac:dyDescent="0.2"/>
    <row r="489" s="123" customFormat="1" x14ac:dyDescent="0.2"/>
    <row r="490" s="123" customFormat="1" x14ac:dyDescent="0.2"/>
    <row r="491" s="123" customFormat="1" x14ac:dyDescent="0.2"/>
    <row r="492" s="123"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 ref="K29:L29"/>
    <mergeCell ref="H19:I19"/>
    <mergeCell ref="H27:I27"/>
    <mergeCell ref="B27:C27"/>
    <mergeCell ref="B19:C19"/>
    <mergeCell ref="O29:P29"/>
    <mergeCell ref="O21:P21"/>
    <mergeCell ref="M21:N21"/>
    <mergeCell ref="M23:N23"/>
    <mergeCell ref="M25:N25"/>
    <mergeCell ref="M29:N29"/>
    <mergeCell ref="O23:P23"/>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F17:G17"/>
    <mergeCell ref="F19:G19"/>
    <mergeCell ref="F27:G27"/>
    <mergeCell ref="Q21:R21"/>
    <mergeCell ref="Q23:R23"/>
    <mergeCell ref="Q25:R25"/>
    <mergeCell ref="K25:L25"/>
    <mergeCell ref="H17:I17"/>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disablePrompts="1"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60</v>
      </c>
      <c r="D16" s="90"/>
      <c r="E16" s="86">
        <f>INDEX(C3:R13,MATCH(B16,B3:B13,0),MATCH(C16,C2:R2,0))</f>
        <v>0.5</v>
      </c>
    </row>
    <row r="17" spans="2:7" x14ac:dyDescent="0.25">
      <c r="B17" s="82"/>
      <c r="C17" s="82"/>
      <c r="E17" s="88">
        <f>IF(B16&gt;=20,INDEX(C3:R13,MATCH(20,B3:B13,0),MATCH(C16,C2:R2,0)),INDEX(C3:R13,MATCH(B16,B3:B13,0),MATCH(C16,C2:R2,0)))</f>
        <v>0.5</v>
      </c>
      <c r="F17" t="s">
        <v>119</v>
      </c>
    </row>
    <row r="18" spans="2:7" x14ac:dyDescent="0.25">
      <c r="B18" s="82"/>
      <c r="C18" s="82"/>
      <c r="E18" s="88">
        <f>IF(C16&gt;=65,INDEX(C3:R13,MATCH(B16,B3:B13,0),MATCH(65,C2:R2,0)),INDEX(C3:R13,MATCH(B16,B3:B13,0),MATCH(C16,C2:R2,0)))</f>
        <v>0.5</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2020-10-12T14:39:15Z</cp:lastPrinted>
  <dcterms:created xsi:type="dcterms:W3CDTF">2017-10-19T21:26:19Z</dcterms:created>
  <dcterms:modified xsi:type="dcterms:W3CDTF">2020-11-05T15:21:35Z</dcterms:modified>
</cp:coreProperties>
</file>